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der Gaviria\Desktop\"/>
    </mc:Choice>
  </mc:AlternateContent>
  <xr:revisionPtr revIDLastSave="0" documentId="8_{1A748BB1-5221-4D49-A7A4-AA5D8A55DF28}" xr6:coauthVersionLast="47" xr6:coauthVersionMax="47" xr10:uidLastSave="{00000000-0000-0000-0000-000000000000}"/>
  <bookViews>
    <workbookView xWindow="-120" yWindow="-120" windowWidth="20730" windowHeight="11160" xr2:uid="{A06D80BD-211B-4D1B-811D-C52D8540C152}"/>
  </bookViews>
  <sheets>
    <sheet name="Acta 3 FIN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9" i="1" l="1"/>
  <c r="S139" i="1"/>
  <c r="S112" i="1"/>
  <c r="T112" i="1" s="1"/>
  <c r="T111" i="1" s="1"/>
  <c r="S89" i="1"/>
  <c r="S86" i="1"/>
  <c r="S85" i="1"/>
  <c r="S59" i="1"/>
  <c r="S49" i="1"/>
  <c r="T49" i="1" s="1"/>
  <c r="S46" i="1"/>
  <c r="S39" i="1"/>
  <c r="S35" i="1"/>
  <c r="T35" i="1" s="1"/>
  <c r="S27" i="1"/>
  <c r="S19" i="1"/>
  <c r="T19" i="1" s="1"/>
  <c r="Q163" i="1"/>
  <c r="S163" i="1" s="1"/>
  <c r="P163" i="1"/>
  <c r="N163" i="1"/>
  <c r="L163" i="1"/>
  <c r="J163" i="1"/>
  <c r="H163" i="1"/>
  <c r="F163" i="1"/>
  <c r="Q162" i="1"/>
  <c r="P162" i="1"/>
  <c r="N162" i="1"/>
  <c r="L162" i="1"/>
  <c r="J162" i="1"/>
  <c r="H162" i="1"/>
  <c r="F162" i="1"/>
  <c r="Q165" i="1"/>
  <c r="S165" i="1" s="1"/>
  <c r="T165" i="1" s="1"/>
  <c r="P165" i="1"/>
  <c r="N165" i="1"/>
  <c r="L165" i="1"/>
  <c r="J165" i="1"/>
  <c r="H165" i="1"/>
  <c r="F165" i="1"/>
  <c r="Q164" i="1"/>
  <c r="S164" i="1"/>
  <c r="T164" i="1" s="1"/>
  <c r="P164" i="1"/>
  <c r="N164" i="1"/>
  <c r="L164" i="1"/>
  <c r="J164" i="1"/>
  <c r="H164" i="1"/>
  <c r="F164" i="1"/>
  <c r="Q161" i="1"/>
  <c r="S161" i="1" s="1"/>
  <c r="P161" i="1"/>
  <c r="N161" i="1"/>
  <c r="L161" i="1"/>
  <c r="J161" i="1"/>
  <c r="R161" i="1" s="1"/>
  <c r="H161" i="1"/>
  <c r="F161" i="1"/>
  <c r="Q160" i="1"/>
  <c r="P160" i="1"/>
  <c r="N160" i="1"/>
  <c r="R160" i="1" s="1"/>
  <c r="L160" i="1"/>
  <c r="J160" i="1"/>
  <c r="H160" i="1"/>
  <c r="F160" i="1"/>
  <c r="Q159" i="1"/>
  <c r="S159" i="1" s="1"/>
  <c r="T159" i="1"/>
  <c r="P159" i="1"/>
  <c r="N159" i="1"/>
  <c r="L159" i="1"/>
  <c r="J159" i="1"/>
  <c r="R159" i="1" s="1"/>
  <c r="H159" i="1"/>
  <c r="F159" i="1"/>
  <c r="Q158" i="1"/>
  <c r="S158" i="1"/>
  <c r="T158" i="1" s="1"/>
  <c r="P158" i="1"/>
  <c r="N158" i="1"/>
  <c r="L158" i="1"/>
  <c r="L155" i="1" s="1"/>
  <c r="J158" i="1"/>
  <c r="H158" i="1"/>
  <c r="F158" i="1"/>
  <c r="Q157" i="1"/>
  <c r="S157" i="1" s="1"/>
  <c r="T157" i="1" s="1"/>
  <c r="P157" i="1"/>
  <c r="N157" i="1"/>
  <c r="L157" i="1"/>
  <c r="J157" i="1"/>
  <c r="H157" i="1"/>
  <c r="F157" i="1"/>
  <c r="Q156" i="1"/>
  <c r="P156" i="1"/>
  <c r="N156" i="1"/>
  <c r="L156" i="1"/>
  <c r="J156" i="1"/>
  <c r="H156" i="1"/>
  <c r="H155" i="1" s="1"/>
  <c r="F156" i="1"/>
  <c r="P155" i="1"/>
  <c r="T163" i="1"/>
  <c r="S162" i="1"/>
  <c r="T162" i="1" s="1"/>
  <c r="T161" i="1"/>
  <c r="S160" i="1"/>
  <c r="T160" i="1" s="1"/>
  <c r="S156" i="1"/>
  <c r="T156" i="1"/>
  <c r="R163" i="1"/>
  <c r="R162" i="1"/>
  <c r="R165" i="1"/>
  <c r="Q152" i="1"/>
  <c r="S152" i="1" s="1"/>
  <c r="T152" i="1" s="1"/>
  <c r="P152" i="1"/>
  <c r="N152" i="1"/>
  <c r="L152" i="1"/>
  <c r="J152" i="1"/>
  <c r="H152" i="1"/>
  <c r="F152" i="1"/>
  <c r="Q151" i="1"/>
  <c r="P151" i="1"/>
  <c r="N151" i="1"/>
  <c r="L151" i="1"/>
  <c r="J151" i="1"/>
  <c r="H151" i="1"/>
  <c r="F151" i="1"/>
  <c r="Q150" i="1"/>
  <c r="S150" i="1" s="1"/>
  <c r="T150" i="1"/>
  <c r="P150" i="1"/>
  <c r="N150" i="1"/>
  <c r="L150" i="1"/>
  <c r="J150" i="1"/>
  <c r="H150" i="1"/>
  <c r="F150" i="1"/>
  <c r="Q149" i="1"/>
  <c r="P149" i="1"/>
  <c r="N149" i="1"/>
  <c r="L149" i="1"/>
  <c r="J149" i="1"/>
  <c r="H149" i="1"/>
  <c r="F149" i="1"/>
  <c r="Q153" i="1"/>
  <c r="S153" i="1"/>
  <c r="T153" i="1"/>
  <c r="P153" i="1"/>
  <c r="N153" i="1"/>
  <c r="L153" i="1"/>
  <c r="J153" i="1"/>
  <c r="H153" i="1"/>
  <c r="F153" i="1"/>
  <c r="Q148" i="1"/>
  <c r="S148" i="1" s="1"/>
  <c r="P148" i="1"/>
  <c r="N148" i="1"/>
  <c r="L148" i="1"/>
  <c r="J148" i="1"/>
  <c r="R148" i="1"/>
  <c r="H148" i="1"/>
  <c r="F148" i="1"/>
  <c r="Q147" i="1"/>
  <c r="P147" i="1"/>
  <c r="N147" i="1"/>
  <c r="L147" i="1"/>
  <c r="J147" i="1"/>
  <c r="R147" i="1"/>
  <c r="H147" i="1"/>
  <c r="F147" i="1"/>
  <c r="Q146" i="1"/>
  <c r="S146" i="1" s="1"/>
  <c r="P146" i="1"/>
  <c r="N146" i="1"/>
  <c r="L146" i="1"/>
  <c r="J146" i="1"/>
  <c r="H146" i="1"/>
  <c r="H145" i="1" s="1"/>
  <c r="F146" i="1"/>
  <c r="P145" i="1"/>
  <c r="P143" i="1"/>
  <c r="N143" i="1"/>
  <c r="H141" i="1"/>
  <c r="H140" i="1"/>
  <c r="H139" i="1"/>
  <c r="H138" i="1"/>
  <c r="H137" i="1" s="1"/>
  <c r="H135" i="1"/>
  <c r="H134" i="1"/>
  <c r="H131" i="1" s="1"/>
  <c r="H133" i="1"/>
  <c r="H132" i="1"/>
  <c r="H129" i="1"/>
  <c r="H128" i="1"/>
  <c r="H127" i="1"/>
  <c r="H126" i="1"/>
  <c r="H125" i="1"/>
  <c r="H124" i="1" s="1"/>
  <c r="H122" i="1"/>
  <c r="H120" i="1" s="1"/>
  <c r="H121" i="1"/>
  <c r="H118" i="1"/>
  <c r="H117" i="1"/>
  <c r="H116" i="1" s="1"/>
  <c r="H114" i="1"/>
  <c r="H111" i="1"/>
  <c r="H113" i="1"/>
  <c r="H112" i="1"/>
  <c r="H109" i="1"/>
  <c r="H108" i="1"/>
  <c r="H107" i="1"/>
  <c r="H106" i="1"/>
  <c r="H105" i="1"/>
  <c r="H104" i="1"/>
  <c r="H103" i="1"/>
  <c r="H102" i="1"/>
  <c r="H101" i="1"/>
  <c r="H98" i="1"/>
  <c r="H97" i="1"/>
  <c r="H96" i="1"/>
  <c r="H95" i="1"/>
  <c r="H92" i="1"/>
  <c r="H91" i="1"/>
  <c r="H90" i="1"/>
  <c r="H89" i="1"/>
  <c r="H88" i="1"/>
  <c r="H87" i="1"/>
  <c r="H86" i="1"/>
  <c r="H85" i="1"/>
  <c r="H84" i="1"/>
  <c r="H82" i="1" s="1"/>
  <c r="H83" i="1"/>
  <c r="H79" i="1"/>
  <c r="H78" i="1"/>
  <c r="H77" i="1"/>
  <c r="H76" i="1"/>
  <c r="H73" i="1"/>
  <c r="H72" i="1"/>
  <c r="H71" i="1"/>
  <c r="H68" i="1" s="1"/>
  <c r="H70" i="1"/>
  <c r="H69" i="1"/>
  <c r="H66" i="1"/>
  <c r="H65" i="1"/>
  <c r="H64" i="1"/>
  <c r="H63" i="1"/>
  <c r="H62" i="1"/>
  <c r="H61" i="1" s="1"/>
  <c r="H59" i="1"/>
  <c r="H58" i="1"/>
  <c r="H55" i="1"/>
  <c r="H54" i="1"/>
  <c r="H51" i="1"/>
  <c r="H50" i="1"/>
  <c r="H49" i="1"/>
  <c r="H48" i="1" s="1"/>
  <c r="H46" i="1"/>
  <c r="H45" i="1"/>
  <c r="H44" i="1"/>
  <c r="H43" i="1" s="1"/>
  <c r="H41" i="1"/>
  <c r="H40" i="1"/>
  <c r="H39" i="1"/>
  <c r="H38" i="1"/>
  <c r="H37" i="1"/>
  <c r="H36" i="1"/>
  <c r="H35" i="1"/>
  <c r="H34" i="1"/>
  <c r="H33" i="1"/>
  <c r="H32" i="1" s="1"/>
  <c r="H30" i="1"/>
  <c r="H29" i="1"/>
  <c r="H28" i="1"/>
  <c r="H27" i="1"/>
  <c r="H26" i="1" s="1"/>
  <c r="H16" i="1"/>
  <c r="H17" i="1"/>
  <c r="H18" i="1"/>
  <c r="H19" i="1"/>
  <c r="H20" i="1"/>
  <c r="H21" i="1"/>
  <c r="H22" i="1"/>
  <c r="H23" i="1"/>
  <c r="H24" i="1"/>
  <c r="H15" i="1"/>
  <c r="H14" i="1" s="1"/>
  <c r="H57" i="1"/>
  <c r="H53" i="1"/>
  <c r="S151" i="1"/>
  <c r="T151" i="1" s="1"/>
  <c r="T148" i="1"/>
  <c r="S147" i="1"/>
  <c r="T147" i="1" s="1"/>
  <c r="T146" i="1"/>
  <c r="R152" i="1"/>
  <c r="S149" i="1"/>
  <c r="T149" i="1" s="1"/>
  <c r="R153" i="1"/>
  <c r="R151" i="1"/>
  <c r="F145" i="1"/>
  <c r="H100" i="1"/>
  <c r="T145" i="1"/>
  <c r="J139" i="1"/>
  <c r="Q141" i="1"/>
  <c r="P141" i="1"/>
  <c r="N141" i="1"/>
  <c r="L141" i="1"/>
  <c r="J141" i="1"/>
  <c r="F141" i="1"/>
  <c r="Q140" i="1"/>
  <c r="S140" i="1" s="1"/>
  <c r="T140" i="1" s="1"/>
  <c r="P140" i="1"/>
  <c r="N140" i="1"/>
  <c r="L140" i="1"/>
  <c r="R140" i="1" s="1"/>
  <c r="J140" i="1"/>
  <c r="F140" i="1"/>
  <c r="Q139" i="1"/>
  <c r="T139" i="1"/>
  <c r="P139" i="1"/>
  <c r="N139" i="1"/>
  <c r="L139" i="1"/>
  <c r="F139" i="1"/>
  <c r="F137" i="1" s="1"/>
  <c r="Q138" i="1"/>
  <c r="P138" i="1"/>
  <c r="N138" i="1"/>
  <c r="N137" i="1" s="1"/>
  <c r="L138" i="1"/>
  <c r="J138" i="1"/>
  <c r="F138" i="1"/>
  <c r="P137" i="1"/>
  <c r="Q135" i="1"/>
  <c r="S135" i="1" s="1"/>
  <c r="T135" i="1" s="1"/>
  <c r="P135" i="1"/>
  <c r="N135" i="1"/>
  <c r="L135" i="1"/>
  <c r="J135" i="1"/>
  <c r="F135" i="1"/>
  <c r="Q134" i="1"/>
  <c r="P134" i="1"/>
  <c r="N134" i="1"/>
  <c r="L134" i="1"/>
  <c r="J134" i="1"/>
  <c r="F134" i="1"/>
  <c r="Q133" i="1"/>
  <c r="S133" i="1" s="1"/>
  <c r="T133" i="1" s="1"/>
  <c r="P133" i="1"/>
  <c r="N133" i="1"/>
  <c r="L133" i="1"/>
  <c r="J133" i="1"/>
  <c r="R133" i="1" s="1"/>
  <c r="F133" i="1"/>
  <c r="Q132" i="1"/>
  <c r="P132" i="1"/>
  <c r="N132" i="1"/>
  <c r="L132" i="1"/>
  <c r="J132" i="1"/>
  <c r="F132" i="1"/>
  <c r="P131" i="1"/>
  <c r="Q129" i="1"/>
  <c r="P129" i="1"/>
  <c r="N129" i="1"/>
  <c r="L129" i="1"/>
  <c r="R129" i="1" s="1"/>
  <c r="J129" i="1"/>
  <c r="F129" i="1"/>
  <c r="Q128" i="1"/>
  <c r="S128" i="1" s="1"/>
  <c r="T128" i="1" s="1"/>
  <c r="P128" i="1"/>
  <c r="N128" i="1"/>
  <c r="L128" i="1"/>
  <c r="J128" i="1"/>
  <c r="R128" i="1" s="1"/>
  <c r="F128" i="1"/>
  <c r="Q127" i="1"/>
  <c r="P127" i="1"/>
  <c r="N127" i="1"/>
  <c r="R127" i="1" s="1"/>
  <c r="L127" i="1"/>
  <c r="J127" i="1"/>
  <c r="F127" i="1"/>
  <c r="Q126" i="1"/>
  <c r="P126" i="1"/>
  <c r="N126" i="1"/>
  <c r="L126" i="1"/>
  <c r="J126" i="1"/>
  <c r="F126" i="1"/>
  <c r="Q125" i="1"/>
  <c r="P125" i="1"/>
  <c r="N125" i="1"/>
  <c r="L125" i="1"/>
  <c r="J125" i="1"/>
  <c r="F125" i="1"/>
  <c r="Q118" i="1"/>
  <c r="S118" i="1" s="1"/>
  <c r="T118" i="1" s="1"/>
  <c r="P118" i="1"/>
  <c r="N118" i="1"/>
  <c r="L118" i="1"/>
  <c r="J118" i="1"/>
  <c r="F118" i="1"/>
  <c r="Q117" i="1"/>
  <c r="S117" i="1" s="1"/>
  <c r="T117" i="1" s="1"/>
  <c r="P117" i="1"/>
  <c r="N117" i="1"/>
  <c r="L117" i="1"/>
  <c r="J117" i="1"/>
  <c r="F117" i="1"/>
  <c r="Q122" i="1"/>
  <c r="S122" i="1" s="1"/>
  <c r="T122" i="1"/>
  <c r="P122" i="1"/>
  <c r="N122" i="1"/>
  <c r="L122" i="1"/>
  <c r="J122" i="1"/>
  <c r="F122" i="1"/>
  <c r="Q121" i="1"/>
  <c r="S121" i="1" s="1"/>
  <c r="T121" i="1" s="1"/>
  <c r="T120" i="1" s="1"/>
  <c r="P121" i="1"/>
  <c r="N121" i="1"/>
  <c r="N120" i="1" s="1"/>
  <c r="L121" i="1"/>
  <c r="J121" i="1"/>
  <c r="F121" i="1"/>
  <c r="Q114" i="1"/>
  <c r="S114" i="1" s="1"/>
  <c r="T114" i="1" s="1"/>
  <c r="P114" i="1"/>
  <c r="N114" i="1"/>
  <c r="N111" i="1" s="1"/>
  <c r="L114" i="1"/>
  <c r="J114" i="1"/>
  <c r="F114" i="1"/>
  <c r="Q113" i="1"/>
  <c r="S113" i="1" s="1"/>
  <c r="T113" i="1" s="1"/>
  <c r="P113" i="1"/>
  <c r="N113" i="1"/>
  <c r="L113" i="1"/>
  <c r="J113" i="1"/>
  <c r="F113" i="1"/>
  <c r="Q112" i="1"/>
  <c r="P112" i="1"/>
  <c r="N112" i="1"/>
  <c r="L112" i="1"/>
  <c r="J112" i="1"/>
  <c r="R112" i="1" s="1"/>
  <c r="F112" i="1"/>
  <c r="Q105" i="1"/>
  <c r="P105" i="1"/>
  <c r="N105" i="1"/>
  <c r="R105" i="1" s="1"/>
  <c r="L105" i="1"/>
  <c r="J105" i="1"/>
  <c r="F105" i="1"/>
  <c r="Q104" i="1"/>
  <c r="P104" i="1"/>
  <c r="N104" i="1"/>
  <c r="L104" i="1"/>
  <c r="J104" i="1"/>
  <c r="R104" i="1" s="1"/>
  <c r="F104" i="1"/>
  <c r="Q103" i="1"/>
  <c r="P103" i="1"/>
  <c r="N103" i="1"/>
  <c r="R103" i="1" s="1"/>
  <c r="L103" i="1"/>
  <c r="J103" i="1"/>
  <c r="F103" i="1"/>
  <c r="Q102" i="1"/>
  <c r="S102" i="1" s="1"/>
  <c r="T102" i="1" s="1"/>
  <c r="P102" i="1"/>
  <c r="N102" i="1"/>
  <c r="L102" i="1"/>
  <c r="J102" i="1"/>
  <c r="F102" i="1"/>
  <c r="Q101" i="1"/>
  <c r="P101" i="1"/>
  <c r="N101" i="1"/>
  <c r="N100" i="1" s="1"/>
  <c r="L101" i="1"/>
  <c r="J101" i="1"/>
  <c r="F101" i="1"/>
  <c r="Q87" i="1"/>
  <c r="S87" i="1" s="1"/>
  <c r="T87" i="1" s="1"/>
  <c r="P87" i="1"/>
  <c r="N87" i="1"/>
  <c r="L87" i="1"/>
  <c r="R87" i="1" s="1"/>
  <c r="J87" i="1"/>
  <c r="F87" i="1"/>
  <c r="Q86" i="1"/>
  <c r="T86" i="1"/>
  <c r="P86" i="1"/>
  <c r="N86" i="1"/>
  <c r="L86" i="1"/>
  <c r="J86" i="1"/>
  <c r="R86" i="1" s="1"/>
  <c r="F86" i="1"/>
  <c r="Q85" i="1"/>
  <c r="T85" i="1"/>
  <c r="P85" i="1"/>
  <c r="N85" i="1"/>
  <c r="L85" i="1"/>
  <c r="J85" i="1"/>
  <c r="F85" i="1"/>
  <c r="Q84" i="1"/>
  <c r="S84" i="1" s="1"/>
  <c r="T84" i="1" s="1"/>
  <c r="P84" i="1"/>
  <c r="N84" i="1"/>
  <c r="L84" i="1"/>
  <c r="R84" i="1" s="1"/>
  <c r="J84" i="1"/>
  <c r="F84" i="1"/>
  <c r="Q83" i="1"/>
  <c r="S83" i="1" s="1"/>
  <c r="T83" i="1"/>
  <c r="P83" i="1"/>
  <c r="N83" i="1"/>
  <c r="L83" i="1"/>
  <c r="J83" i="1"/>
  <c r="F83" i="1"/>
  <c r="F73" i="1"/>
  <c r="J73" i="1"/>
  <c r="R73" i="1" s="1"/>
  <c r="L73" i="1"/>
  <c r="N73" i="1"/>
  <c r="P73" i="1"/>
  <c r="Q73" i="1"/>
  <c r="Q64" i="1"/>
  <c r="S64" i="1" s="1"/>
  <c r="T64" i="1" s="1"/>
  <c r="P64" i="1"/>
  <c r="N64" i="1"/>
  <c r="L64" i="1"/>
  <c r="J64" i="1"/>
  <c r="F64" i="1"/>
  <c r="Q63" i="1"/>
  <c r="P63" i="1"/>
  <c r="N63" i="1"/>
  <c r="L63" i="1"/>
  <c r="J63" i="1"/>
  <c r="F63" i="1"/>
  <c r="Q58" i="1"/>
  <c r="S58" i="1" s="1"/>
  <c r="T58" i="1" s="1"/>
  <c r="T57" i="1" s="1"/>
  <c r="P58" i="1"/>
  <c r="N58" i="1"/>
  <c r="N57" i="1" s="1"/>
  <c r="L58" i="1"/>
  <c r="J58" i="1"/>
  <c r="F58" i="1"/>
  <c r="Q50" i="1"/>
  <c r="S50" i="1" s="1"/>
  <c r="T50" i="1" s="1"/>
  <c r="P50" i="1"/>
  <c r="N50" i="1"/>
  <c r="L50" i="1"/>
  <c r="J50" i="1"/>
  <c r="R50" i="1" s="1"/>
  <c r="F50" i="1"/>
  <c r="Q40" i="1"/>
  <c r="S40" i="1" s="1"/>
  <c r="T40" i="1" s="1"/>
  <c r="P40" i="1"/>
  <c r="N40" i="1"/>
  <c r="L40" i="1"/>
  <c r="J40" i="1"/>
  <c r="F40" i="1"/>
  <c r="Q39" i="1"/>
  <c r="T39" i="1"/>
  <c r="P39" i="1"/>
  <c r="N39" i="1"/>
  <c r="L39" i="1"/>
  <c r="J39" i="1"/>
  <c r="F39" i="1"/>
  <c r="Q29" i="1"/>
  <c r="P29" i="1"/>
  <c r="N29" i="1"/>
  <c r="L29" i="1"/>
  <c r="J29" i="1"/>
  <c r="R29" i="1" s="1"/>
  <c r="F29" i="1"/>
  <c r="Q19" i="1"/>
  <c r="P19" i="1"/>
  <c r="N19" i="1"/>
  <c r="L19" i="1"/>
  <c r="J19" i="1"/>
  <c r="F19" i="1"/>
  <c r="Q18" i="1"/>
  <c r="S18" i="1" s="1"/>
  <c r="T18" i="1" s="1"/>
  <c r="P18" i="1"/>
  <c r="N18" i="1"/>
  <c r="L18" i="1"/>
  <c r="J18" i="1"/>
  <c r="F18" i="1"/>
  <c r="Q17" i="1"/>
  <c r="S17" i="1" s="1"/>
  <c r="T17" i="1" s="1"/>
  <c r="P17" i="1"/>
  <c r="R17" i="1" s="1"/>
  <c r="N17" i="1"/>
  <c r="L17" i="1"/>
  <c r="J17" i="1"/>
  <c r="F17" i="1"/>
  <c r="F14" i="1" s="1"/>
  <c r="Q16" i="1"/>
  <c r="S16" i="1" s="1"/>
  <c r="T16" i="1" s="1"/>
  <c r="P16" i="1"/>
  <c r="N16" i="1"/>
  <c r="N14" i="1" s="1"/>
  <c r="L16" i="1"/>
  <c r="J16" i="1"/>
  <c r="F16" i="1"/>
  <c r="Q15" i="1"/>
  <c r="S15" i="1" s="1"/>
  <c r="T15" i="1" s="1"/>
  <c r="P15" i="1"/>
  <c r="N15" i="1"/>
  <c r="L15" i="1"/>
  <c r="J15" i="1"/>
  <c r="F15" i="1"/>
  <c r="Q23" i="1"/>
  <c r="S23" i="1" s="1"/>
  <c r="T23" i="1"/>
  <c r="P23" i="1"/>
  <c r="N23" i="1"/>
  <c r="L23" i="1"/>
  <c r="J23" i="1"/>
  <c r="R23" i="1" s="1"/>
  <c r="F23" i="1"/>
  <c r="Q21" i="1"/>
  <c r="S21" i="1" s="1"/>
  <c r="T21" i="1" s="1"/>
  <c r="P21" i="1"/>
  <c r="N21" i="1"/>
  <c r="R21" i="1" s="1"/>
  <c r="L21" i="1"/>
  <c r="J21" i="1"/>
  <c r="F21" i="1"/>
  <c r="Q20" i="1"/>
  <c r="S20" i="1" s="1"/>
  <c r="T20" i="1" s="1"/>
  <c r="T14" i="1" s="1"/>
  <c r="P20" i="1"/>
  <c r="N20" i="1"/>
  <c r="L20" i="1"/>
  <c r="J20" i="1"/>
  <c r="F20" i="1"/>
  <c r="S141" i="1"/>
  <c r="T141" i="1"/>
  <c r="S138" i="1"/>
  <c r="T138" i="1" s="1"/>
  <c r="T137" i="1" s="1"/>
  <c r="S132" i="1"/>
  <c r="T132" i="1"/>
  <c r="T131" i="1" s="1"/>
  <c r="S134" i="1"/>
  <c r="T134" i="1" s="1"/>
  <c r="S129" i="1"/>
  <c r="T129" i="1" s="1"/>
  <c r="T127" i="1"/>
  <c r="S127" i="1"/>
  <c r="S126" i="1"/>
  <c r="T126" i="1" s="1"/>
  <c r="S125" i="1"/>
  <c r="T125" i="1" s="1"/>
  <c r="S103" i="1"/>
  <c r="T103" i="1"/>
  <c r="S101" i="1"/>
  <c r="T101" i="1"/>
  <c r="S104" i="1"/>
  <c r="T104" i="1" s="1"/>
  <c r="S105" i="1"/>
  <c r="T105" i="1"/>
  <c r="S73" i="1"/>
  <c r="T73" i="1" s="1"/>
  <c r="T63" i="1"/>
  <c r="S63" i="1"/>
  <c r="S29" i="1"/>
  <c r="T29" i="1"/>
  <c r="T26" i="1" s="1"/>
  <c r="J137" i="1"/>
  <c r="F116" i="1"/>
  <c r="R141" i="1"/>
  <c r="F131" i="1"/>
  <c r="F120" i="1"/>
  <c r="J120" i="1"/>
  <c r="J131" i="1"/>
  <c r="L131" i="1"/>
  <c r="L120" i="1"/>
  <c r="R135" i="1"/>
  <c r="R139" i="1"/>
  <c r="P116" i="1"/>
  <c r="F124" i="1"/>
  <c r="R134" i="1"/>
  <c r="R118" i="1"/>
  <c r="R116" i="1" s="1"/>
  <c r="R117" i="1"/>
  <c r="J116" i="1"/>
  <c r="J111" i="1"/>
  <c r="R121" i="1"/>
  <c r="F111" i="1"/>
  <c r="R101" i="1"/>
  <c r="P111" i="1"/>
  <c r="R83" i="1"/>
  <c r="R85" i="1"/>
  <c r="R64" i="1"/>
  <c r="R58" i="1"/>
  <c r="R39" i="1"/>
  <c r="R19" i="1"/>
  <c r="T8" i="1"/>
  <c r="J55" i="1"/>
  <c r="R55" i="1" s="1"/>
  <c r="F24" i="1"/>
  <c r="F22" i="1"/>
  <c r="F46" i="1"/>
  <c r="F43" i="1" s="1"/>
  <c r="F45" i="1"/>
  <c r="F44" i="1"/>
  <c r="F51" i="1"/>
  <c r="F49" i="1"/>
  <c r="F48" i="1" s="1"/>
  <c r="F55" i="1"/>
  <c r="F54" i="1"/>
  <c r="F59" i="1"/>
  <c r="F57" i="1"/>
  <c r="F66" i="1"/>
  <c r="F65" i="1"/>
  <c r="F62" i="1"/>
  <c r="F72" i="1"/>
  <c r="F68" i="1" s="1"/>
  <c r="F71" i="1"/>
  <c r="F70" i="1"/>
  <c r="F69" i="1"/>
  <c r="F109" i="1"/>
  <c r="F108" i="1"/>
  <c r="F107" i="1"/>
  <c r="F106" i="1"/>
  <c r="F98" i="1"/>
  <c r="F97" i="1"/>
  <c r="F96" i="1"/>
  <c r="F95" i="1"/>
  <c r="F92" i="1"/>
  <c r="F91" i="1"/>
  <c r="F90" i="1"/>
  <c r="F89" i="1"/>
  <c r="F88" i="1"/>
  <c r="F79" i="1"/>
  <c r="F78" i="1"/>
  <c r="F77" i="1"/>
  <c r="F76" i="1"/>
  <c r="F75" i="1" s="1"/>
  <c r="F30" i="1"/>
  <c r="F28" i="1"/>
  <c r="F27" i="1"/>
  <c r="F41" i="1"/>
  <c r="F38" i="1"/>
  <c r="F37" i="1"/>
  <c r="F36" i="1"/>
  <c r="F35" i="1"/>
  <c r="F34" i="1"/>
  <c r="F33" i="1"/>
  <c r="Q91" i="1"/>
  <c r="S91" i="1" s="1"/>
  <c r="T91" i="1"/>
  <c r="P91" i="1"/>
  <c r="N91" i="1"/>
  <c r="L91" i="1"/>
  <c r="J91" i="1"/>
  <c r="R91" i="1" s="1"/>
  <c r="S170" i="1"/>
  <c r="S167" i="1"/>
  <c r="S168" i="1"/>
  <c r="S169" i="1"/>
  <c r="S171" i="1"/>
  <c r="Q22" i="1"/>
  <c r="S22" i="1" s="1"/>
  <c r="T22" i="1" s="1"/>
  <c r="Q24" i="1"/>
  <c r="S24" i="1" s="1"/>
  <c r="T24" i="1"/>
  <c r="Q27" i="1"/>
  <c r="T27" i="1"/>
  <c r="Q28" i="1"/>
  <c r="S28" i="1" s="1"/>
  <c r="T28" i="1"/>
  <c r="Q30" i="1"/>
  <c r="S30" i="1" s="1"/>
  <c r="T30" i="1" s="1"/>
  <c r="Q31" i="1"/>
  <c r="S31" i="1"/>
  <c r="T31" i="1" s="1"/>
  <c r="Q33" i="1"/>
  <c r="Q34" i="1"/>
  <c r="S34" i="1" s="1"/>
  <c r="T34" i="1" s="1"/>
  <c r="Q35" i="1"/>
  <c r="Q36" i="1"/>
  <c r="S36" i="1" s="1"/>
  <c r="T36" i="1"/>
  <c r="Q37" i="1"/>
  <c r="S37" i="1" s="1"/>
  <c r="T37" i="1" s="1"/>
  <c r="Q38" i="1"/>
  <c r="S38" i="1" s="1"/>
  <c r="Q41" i="1"/>
  <c r="Q44" i="1"/>
  <c r="S44" i="1" s="1"/>
  <c r="T44" i="1" s="1"/>
  <c r="Q45" i="1"/>
  <c r="S45" i="1" s="1"/>
  <c r="T45" i="1"/>
  <c r="Q46" i="1"/>
  <c r="T46" i="1"/>
  <c r="Q49" i="1"/>
  <c r="Q51" i="1"/>
  <c r="S51" i="1" s="1"/>
  <c r="T51" i="1" s="1"/>
  <c r="Q54" i="1"/>
  <c r="Q55" i="1"/>
  <c r="S55" i="1" s="1"/>
  <c r="T55" i="1" s="1"/>
  <c r="Q59" i="1"/>
  <c r="T59" i="1"/>
  <c r="Q62" i="1"/>
  <c r="S62" i="1" s="1"/>
  <c r="Q65" i="1"/>
  <c r="Q66" i="1"/>
  <c r="Q69" i="1"/>
  <c r="S69" i="1" s="1"/>
  <c r="Q70" i="1"/>
  <c r="Q71" i="1"/>
  <c r="Q72" i="1"/>
  <c r="S72" i="1" s="1"/>
  <c r="Q76" i="1"/>
  <c r="Q77" i="1"/>
  <c r="S77" i="1" s="1"/>
  <c r="Q78" i="1"/>
  <c r="Q79" i="1"/>
  <c r="Q88" i="1"/>
  <c r="S88" i="1" s="1"/>
  <c r="T88" i="1"/>
  <c r="Q89" i="1"/>
  <c r="T89" i="1"/>
  <c r="Q90" i="1"/>
  <c r="S90" i="1" s="1"/>
  <c r="T90" i="1" s="1"/>
  <c r="Q92" i="1"/>
  <c r="S92" i="1" s="1"/>
  <c r="T92" i="1" s="1"/>
  <c r="Q95" i="1"/>
  <c r="S95" i="1" s="1"/>
  <c r="T95" i="1" s="1"/>
  <c r="T94" i="1" s="1"/>
  <c r="Q96" i="1"/>
  <c r="Q97" i="1"/>
  <c r="Q98" i="1"/>
  <c r="S98" i="1" s="1"/>
  <c r="Q106" i="1"/>
  <c r="S106" i="1" s="1"/>
  <c r="T106" i="1" s="1"/>
  <c r="Q107" i="1"/>
  <c r="Q108" i="1"/>
  <c r="S108" i="1"/>
  <c r="Q109" i="1"/>
  <c r="S109" i="1" s="1"/>
  <c r="T109" i="1" s="1"/>
  <c r="P22" i="1"/>
  <c r="P24" i="1"/>
  <c r="P27" i="1"/>
  <c r="P28" i="1"/>
  <c r="R28" i="1" s="1"/>
  <c r="P30" i="1"/>
  <c r="P31" i="1"/>
  <c r="P33" i="1"/>
  <c r="P34" i="1"/>
  <c r="P32" i="1" s="1"/>
  <c r="P35" i="1"/>
  <c r="P36" i="1"/>
  <c r="P37" i="1"/>
  <c r="P38" i="1"/>
  <c r="R38" i="1" s="1"/>
  <c r="P41" i="1"/>
  <c r="P44" i="1"/>
  <c r="P45" i="1"/>
  <c r="P46" i="1"/>
  <c r="P43" i="1" s="1"/>
  <c r="P47" i="1"/>
  <c r="P49" i="1"/>
  <c r="P51" i="1"/>
  <c r="P52" i="1"/>
  <c r="P54" i="1"/>
  <c r="P55" i="1"/>
  <c r="P59" i="1"/>
  <c r="P60" i="1"/>
  <c r="P62" i="1"/>
  <c r="P65" i="1"/>
  <c r="P66" i="1"/>
  <c r="P69" i="1"/>
  <c r="P68" i="1" s="1"/>
  <c r="P70" i="1"/>
  <c r="P71" i="1"/>
  <c r="P72" i="1"/>
  <c r="P76" i="1"/>
  <c r="P75" i="1" s="1"/>
  <c r="P77" i="1"/>
  <c r="P78" i="1"/>
  <c r="P79" i="1"/>
  <c r="P88" i="1"/>
  <c r="P89" i="1"/>
  <c r="P90" i="1"/>
  <c r="P92" i="1"/>
  <c r="P95" i="1"/>
  <c r="P94" i="1" s="1"/>
  <c r="P96" i="1"/>
  <c r="P97" i="1"/>
  <c r="P98" i="1"/>
  <c r="P106" i="1"/>
  <c r="P107" i="1"/>
  <c r="P108" i="1"/>
  <c r="P109" i="1"/>
  <c r="N22" i="1"/>
  <c r="R22" i="1" s="1"/>
  <c r="N24" i="1"/>
  <c r="N27" i="1"/>
  <c r="N28" i="1"/>
  <c r="N30" i="1"/>
  <c r="R30" i="1" s="1"/>
  <c r="N31" i="1"/>
  <c r="N33" i="1"/>
  <c r="N34" i="1"/>
  <c r="N35" i="1"/>
  <c r="N36" i="1"/>
  <c r="N37" i="1"/>
  <c r="N38" i="1"/>
  <c r="N41" i="1"/>
  <c r="R41" i="1" s="1"/>
  <c r="N44" i="1"/>
  <c r="N45" i="1"/>
  <c r="N46" i="1"/>
  <c r="N49" i="1"/>
  <c r="R49" i="1" s="1"/>
  <c r="N51" i="1"/>
  <c r="N54" i="1"/>
  <c r="N55" i="1"/>
  <c r="N59" i="1"/>
  <c r="N62" i="1"/>
  <c r="N65" i="1"/>
  <c r="N66" i="1"/>
  <c r="N69" i="1"/>
  <c r="N68" i="1" s="1"/>
  <c r="N70" i="1"/>
  <c r="N71" i="1"/>
  <c r="N72" i="1"/>
  <c r="N76" i="1"/>
  <c r="N75" i="1" s="1"/>
  <c r="N77" i="1"/>
  <c r="N78" i="1"/>
  <c r="N88" i="1"/>
  <c r="N89" i="1"/>
  <c r="N90" i="1"/>
  <c r="N92" i="1"/>
  <c r="N95" i="1"/>
  <c r="N96" i="1"/>
  <c r="N94" i="1" s="1"/>
  <c r="N97" i="1"/>
  <c r="N98" i="1"/>
  <c r="N106" i="1"/>
  <c r="N107" i="1"/>
  <c r="N108" i="1"/>
  <c r="N109" i="1"/>
  <c r="L22" i="1"/>
  <c r="L24" i="1"/>
  <c r="L27" i="1"/>
  <c r="L28" i="1"/>
  <c r="L30" i="1"/>
  <c r="L31" i="1"/>
  <c r="L33" i="1"/>
  <c r="L34" i="1"/>
  <c r="L35" i="1"/>
  <c r="L36" i="1"/>
  <c r="L32" i="1" s="1"/>
  <c r="L37" i="1"/>
  <c r="L38" i="1"/>
  <c r="L41" i="1"/>
  <c r="L44" i="1"/>
  <c r="L45" i="1"/>
  <c r="L46" i="1"/>
  <c r="L49" i="1"/>
  <c r="L51" i="1"/>
  <c r="L54" i="1"/>
  <c r="L53" i="1" s="1"/>
  <c r="L55" i="1"/>
  <c r="L59" i="1"/>
  <c r="L57" i="1" s="1"/>
  <c r="L62" i="1"/>
  <c r="R62" i="1" s="1"/>
  <c r="L65" i="1"/>
  <c r="L66" i="1"/>
  <c r="L69" i="1"/>
  <c r="L70" i="1"/>
  <c r="L71" i="1"/>
  <c r="L72" i="1"/>
  <c r="L76" i="1"/>
  <c r="L77" i="1"/>
  <c r="L78" i="1"/>
  <c r="L79" i="1"/>
  <c r="L88" i="1"/>
  <c r="L89" i="1"/>
  <c r="R89" i="1" s="1"/>
  <c r="L90" i="1"/>
  <c r="L82" i="1" s="1"/>
  <c r="L92" i="1"/>
  <c r="L95" i="1"/>
  <c r="L96" i="1"/>
  <c r="L97" i="1"/>
  <c r="R97" i="1" s="1"/>
  <c r="L98" i="1"/>
  <c r="L106" i="1"/>
  <c r="L107" i="1"/>
  <c r="L108" i="1"/>
  <c r="L109" i="1"/>
  <c r="J22" i="1"/>
  <c r="J24" i="1"/>
  <c r="J27" i="1"/>
  <c r="J28" i="1"/>
  <c r="J30" i="1"/>
  <c r="J31" i="1"/>
  <c r="R31" i="1" s="1"/>
  <c r="J33" i="1"/>
  <c r="J34" i="1"/>
  <c r="J35" i="1"/>
  <c r="J36" i="1"/>
  <c r="J37" i="1"/>
  <c r="R37" i="1" s="1"/>
  <c r="J38" i="1"/>
  <c r="J41" i="1"/>
  <c r="J44" i="1"/>
  <c r="J45" i="1"/>
  <c r="R45" i="1" s="1"/>
  <c r="J46" i="1"/>
  <c r="J49" i="1"/>
  <c r="J51" i="1"/>
  <c r="J48" i="1" s="1"/>
  <c r="J54" i="1"/>
  <c r="R54" i="1" s="1"/>
  <c r="R53" i="1" s="1"/>
  <c r="J59" i="1"/>
  <c r="J62" i="1"/>
  <c r="J65" i="1"/>
  <c r="J66" i="1"/>
  <c r="J61" i="1" s="1"/>
  <c r="J69" i="1"/>
  <c r="J70" i="1"/>
  <c r="J71" i="1"/>
  <c r="J72" i="1"/>
  <c r="J68" i="1" s="1"/>
  <c r="J76" i="1"/>
  <c r="J77" i="1"/>
  <c r="J78" i="1"/>
  <c r="J79" i="1"/>
  <c r="R79" i="1" s="1"/>
  <c r="J88" i="1"/>
  <c r="J89" i="1"/>
  <c r="J90" i="1"/>
  <c r="J92" i="1"/>
  <c r="R92" i="1" s="1"/>
  <c r="J95" i="1"/>
  <c r="J96" i="1"/>
  <c r="J97" i="1"/>
  <c r="J98" i="1"/>
  <c r="R98" i="1" s="1"/>
  <c r="J106" i="1"/>
  <c r="J107" i="1"/>
  <c r="J108" i="1"/>
  <c r="J109" i="1"/>
  <c r="R109" i="1" s="1"/>
  <c r="T98" i="1"/>
  <c r="S97" i="1"/>
  <c r="T97" i="1"/>
  <c r="S96" i="1"/>
  <c r="T96" i="1"/>
  <c r="S107" i="1"/>
  <c r="T107" i="1"/>
  <c r="S78" i="1"/>
  <c r="T78" i="1" s="1"/>
  <c r="S76" i="1"/>
  <c r="T76" i="1" s="1"/>
  <c r="T77" i="1"/>
  <c r="S79" i="1"/>
  <c r="T79" i="1" s="1"/>
  <c r="S65" i="1"/>
  <c r="T65" i="1"/>
  <c r="S66" i="1"/>
  <c r="T66" i="1" s="1"/>
  <c r="T72" i="1"/>
  <c r="S71" i="1"/>
  <c r="T71" i="1" s="1"/>
  <c r="T69" i="1"/>
  <c r="S70" i="1"/>
  <c r="T70" i="1" s="1"/>
  <c r="T62" i="1"/>
  <c r="T61" i="1" s="1"/>
  <c r="S54" i="1"/>
  <c r="T54" i="1" s="1"/>
  <c r="S41" i="1"/>
  <c r="T41" i="1" s="1"/>
  <c r="T38" i="1"/>
  <c r="S33" i="1"/>
  <c r="T33" i="1"/>
  <c r="T32" i="1" s="1"/>
  <c r="L26" i="1"/>
  <c r="L43" i="1"/>
  <c r="T108" i="1"/>
  <c r="F32" i="1"/>
  <c r="N32" i="1"/>
  <c r="R96" i="1"/>
  <c r="R35" i="1"/>
  <c r="P61" i="1"/>
  <c r="R46" i="1"/>
  <c r="R34" i="1"/>
  <c r="R36" i="1"/>
  <c r="N48" i="1"/>
  <c r="R88" i="1"/>
  <c r="N43" i="1"/>
  <c r="T43" i="1"/>
  <c r="P48" i="1"/>
  <c r="N26" i="1"/>
  <c r="P82" i="1"/>
  <c r="N61" i="1"/>
  <c r="N53" i="1"/>
  <c r="P57" i="1"/>
  <c r="P14" i="1"/>
  <c r="R72" i="1"/>
  <c r="P100" i="1"/>
  <c r="P53" i="1"/>
  <c r="R106" i="1"/>
  <c r="R69" i="1"/>
  <c r="F26" i="1"/>
  <c r="R107" i="1"/>
  <c r="R95" i="1"/>
  <c r="R44" i="1"/>
  <c r="R33" i="1"/>
  <c r="R59" i="1"/>
  <c r="R57" i="1"/>
  <c r="R24" i="1"/>
  <c r="R90" i="1"/>
  <c r="F61" i="1"/>
  <c r="F53" i="1"/>
  <c r="F94" i="1"/>
  <c r="T100" i="1"/>
  <c r="T53" i="1"/>
  <c r="R82" i="1"/>
  <c r="R32" i="1" l="1"/>
  <c r="J32" i="1"/>
  <c r="J26" i="1"/>
  <c r="R27" i="1"/>
  <c r="R26" i="1" s="1"/>
  <c r="L61" i="1"/>
  <c r="R65" i="1"/>
  <c r="R66" i="1"/>
  <c r="R108" i="1"/>
  <c r="J94" i="1"/>
  <c r="R78" i="1"/>
  <c r="R71" i="1"/>
  <c r="J43" i="1"/>
  <c r="L100" i="1"/>
  <c r="L94" i="1"/>
  <c r="L75" i="1"/>
  <c r="L68" i="1"/>
  <c r="T124" i="1"/>
  <c r="R102" i="1"/>
  <c r="R100" i="1" s="1"/>
  <c r="J100" i="1"/>
  <c r="L111" i="1"/>
  <c r="R113" i="1"/>
  <c r="R111" i="1" s="1"/>
  <c r="T116" i="1"/>
  <c r="T155" i="1"/>
  <c r="R157" i="1"/>
  <c r="J155" i="1"/>
  <c r="T82" i="1"/>
  <c r="F82" i="1"/>
  <c r="R150" i="1"/>
  <c r="J145" i="1"/>
  <c r="R20" i="1"/>
  <c r="J14" i="1"/>
  <c r="L14" i="1"/>
  <c r="R15" i="1"/>
  <c r="R14" i="1" s="1"/>
  <c r="R43" i="1"/>
  <c r="R94" i="1"/>
  <c r="J53" i="1"/>
  <c r="T68" i="1"/>
  <c r="J82" i="1"/>
  <c r="T75" i="1"/>
  <c r="R125" i="1"/>
  <c r="R124" i="1" s="1"/>
  <c r="N124" i="1"/>
  <c r="J124" i="1"/>
  <c r="R126" i="1"/>
  <c r="R132" i="1"/>
  <c r="R131" i="1" s="1"/>
  <c r="N131" i="1"/>
  <c r="R138" i="1"/>
  <c r="R137" i="1" s="1"/>
  <c r="L137" i="1"/>
  <c r="H167" i="1"/>
  <c r="T48" i="1"/>
  <c r="T167" i="1" s="1"/>
  <c r="R76" i="1"/>
  <c r="P26" i="1"/>
  <c r="P167" i="1" s="1"/>
  <c r="R70" i="1"/>
  <c r="R68" i="1" s="1"/>
  <c r="J75" i="1"/>
  <c r="R18" i="1"/>
  <c r="J57" i="1"/>
  <c r="R114" i="1"/>
  <c r="N116" i="1"/>
  <c r="H75" i="1"/>
  <c r="N145" i="1"/>
  <c r="F155" i="1"/>
  <c r="N155" i="1"/>
  <c r="R158" i="1"/>
  <c r="F100" i="1"/>
  <c r="L124" i="1"/>
  <c r="H94" i="1"/>
  <c r="R146" i="1"/>
  <c r="R149" i="1"/>
  <c r="L145" i="1"/>
  <c r="R156" i="1"/>
  <c r="R77" i="1"/>
  <c r="R51" i="1"/>
  <c r="R48" i="1" s="1"/>
  <c r="L48" i="1"/>
  <c r="R16" i="1"/>
  <c r="R40" i="1"/>
  <c r="R63" i="1"/>
  <c r="R61" i="1" s="1"/>
  <c r="N82" i="1"/>
  <c r="N167" i="1" s="1"/>
  <c r="R122" i="1"/>
  <c r="R120" i="1" s="1"/>
  <c r="L116" i="1"/>
  <c r="R164" i="1"/>
  <c r="N168" i="1" l="1"/>
  <c r="N171" i="1" s="1"/>
  <c r="N170" i="1"/>
  <c r="N169" i="1"/>
  <c r="T168" i="1"/>
  <c r="T171" i="1" s="1"/>
  <c r="T170" i="1"/>
  <c r="T169" i="1"/>
  <c r="P168" i="1"/>
  <c r="P124" i="1" s="1"/>
  <c r="P120" i="1" s="1"/>
  <c r="P169" i="1"/>
  <c r="P170" i="1"/>
  <c r="L167" i="1"/>
  <c r="H170" i="1"/>
  <c r="H169" i="1"/>
  <c r="H171" i="1" s="1"/>
  <c r="H168" i="1"/>
  <c r="R145" i="1"/>
  <c r="J167" i="1"/>
  <c r="F167" i="1"/>
  <c r="R75" i="1"/>
  <c r="R155" i="1"/>
  <c r="T172" i="1" l="1"/>
  <c r="N172" i="1"/>
  <c r="T10" i="1" s="1"/>
  <c r="J169" i="1"/>
  <c r="J168" i="1"/>
  <c r="J171" i="1" s="1"/>
  <c r="J172" i="1" s="1"/>
  <c r="J170" i="1"/>
  <c r="R167" i="1"/>
  <c r="L168" i="1"/>
  <c r="L171" i="1" s="1"/>
  <c r="L172" i="1" s="1"/>
  <c r="L170" i="1"/>
  <c r="L169" i="1"/>
  <c r="F171" i="1"/>
  <c r="F169" i="1"/>
  <c r="F168" i="1"/>
  <c r="F170" i="1"/>
  <c r="P171" i="1"/>
  <c r="T11" i="1" l="1"/>
  <c r="R168" i="1"/>
  <c r="R171" i="1" s="1"/>
  <c r="R172" i="1" s="1"/>
  <c r="R169" i="1"/>
  <c r="R170" i="1"/>
</calcChain>
</file>

<file path=xl/sharedStrings.xml><?xml version="1.0" encoding="utf-8"?>
<sst xmlns="http://schemas.openxmlformats.org/spreadsheetml/2006/main" count="313" uniqueCount="141">
  <si>
    <t>ACTA DE OBRA</t>
  </si>
  <si>
    <t>N°</t>
  </si>
  <si>
    <t>03</t>
  </si>
  <si>
    <t>TIPO</t>
  </si>
  <si>
    <t xml:space="preserve">PARCIAL: </t>
  </si>
  <si>
    <r>
      <t xml:space="preserve">FINAL: </t>
    </r>
    <r>
      <rPr>
        <b/>
        <sz val="9"/>
        <rFont val="Arial"/>
        <family val="2"/>
      </rPr>
      <t>X</t>
    </r>
  </si>
  <si>
    <t>CONTRATO No.</t>
  </si>
  <si>
    <t xml:space="preserve">LICITACIÓN PÚBLICA N° </t>
  </si>
  <si>
    <t xml:space="preserve">FECHA FIRMA CONTRATO:  </t>
  </si>
  <si>
    <t xml:space="preserve">OBJETO:    </t>
  </si>
  <si>
    <t>CONSTRUCCION DE PARQUE EN EL BARRIO CACHIMBERO Y REMODELACION DE PARQUE EN EL BARRIO JUAN DOMINGUEZ ROMERO EN EL MUNICIPIO DE  SOLEDAD –ATLANTICO</t>
  </si>
  <si>
    <t>FECHA ACT DE INICIO</t>
  </si>
  <si>
    <t xml:space="preserve">VALOR CONTRATO:  </t>
  </si>
  <si>
    <t xml:space="preserve">VALOR ADICIONAL: </t>
  </si>
  <si>
    <t xml:space="preserve">CONTRATISTA: </t>
  </si>
  <si>
    <t>VALOR TOTAL</t>
  </si>
  <si>
    <t>CONTRATANTE:</t>
  </si>
  <si>
    <t>MUNICIPIO DE SOLEDAD</t>
  </si>
  <si>
    <t>INTERVENTORIA:</t>
  </si>
  <si>
    <t>% DE AVANCE PARA COBRO</t>
  </si>
  <si>
    <t>SUPERVISOR:</t>
  </si>
  <si>
    <t>% DE AVANCE CONSOLIDADO</t>
  </si>
  <si>
    <t>OBJETO</t>
  </si>
  <si>
    <t>CONSTRUCCIÓN DEL PARQUE “BARRIO    CACHIMBERO  ”, SECTOR COMPRENDIDO ENTRE CALLE  12 Y 12 A CON CARRERA 25</t>
  </si>
  <si>
    <t>CONDICIONES CONTRATO ORIGINAL</t>
  </si>
  <si>
    <t xml:space="preserve">CONDICIONES ACTUALIZADAS MODIFICATORIA No 1   </t>
  </si>
  <si>
    <t>ACTA No. 1</t>
  </si>
  <si>
    <t>ACTA No. 2</t>
  </si>
  <si>
    <t>ACTA No. 3</t>
  </si>
  <si>
    <t>ACTA No. 4</t>
  </si>
  <si>
    <t>ACUMULADO ACTUAL</t>
  </si>
  <si>
    <t>SALDO POR FACTURAR</t>
  </si>
  <si>
    <t>ITEM</t>
  </si>
  <si>
    <t>DESCRIPCION</t>
  </si>
  <si>
    <t>UNIDAD</t>
  </si>
  <si>
    <t>CANTIDAD</t>
  </si>
  <si>
    <t>V. UNITARIO</t>
  </si>
  <si>
    <t>V. PARCIAL</t>
  </si>
  <si>
    <t>ACTIVIDADES PRELIMINARES</t>
  </si>
  <si>
    <t>TRAZADO SOBRE TERRENO NATURAL</t>
  </si>
  <si>
    <t xml:space="preserve"> M2 </t>
  </si>
  <si>
    <t>CERRAMIENTO EN LONA VERDE</t>
  </si>
  <si>
    <t>ML</t>
  </si>
  <si>
    <t xml:space="preserve">CAMPAMENTO 28 M2 (7.00X4.00) </t>
  </si>
  <si>
    <t xml:space="preserve"> UN </t>
  </si>
  <si>
    <t xml:space="preserve">ACOMETIDA PROV. ACUEDUCTO </t>
  </si>
  <si>
    <t xml:space="preserve">ACOMETIDA PROV. ALUMBRADO </t>
  </si>
  <si>
    <t>ALQUILER DE BAÑOS PORTATILES PROVISIONALES</t>
  </si>
  <si>
    <t>MES</t>
  </si>
  <si>
    <t>DESCAPOTE MANUAL CON RETIRO</t>
  </si>
  <si>
    <t xml:space="preserve"> M3 </t>
  </si>
  <si>
    <t xml:space="preserve">DEMOLICION ANDENES E=.10 </t>
  </si>
  <si>
    <t>M2</t>
  </si>
  <si>
    <t xml:space="preserve">DERRIBO MURO LADRILLO E=.15 </t>
  </si>
  <si>
    <t>DEMOLICION DE BORDILLOS</t>
  </si>
  <si>
    <t>EXCAVACIONES,RELLENOS Y BASE GRANULAR</t>
  </si>
  <si>
    <t xml:space="preserve">EXCAVACION REDES ,30X,60 </t>
  </si>
  <si>
    <t xml:space="preserve"> ML </t>
  </si>
  <si>
    <t xml:space="preserve">EXCAVACION TANQUES Y FOSOS </t>
  </si>
  <si>
    <t>RELLENO MATERIAL SELECCIONADO MANUAL</t>
  </si>
  <si>
    <t>M3</t>
  </si>
  <si>
    <t xml:space="preserve">RELLENOS EN CALICHE COMPACTADO </t>
  </si>
  <si>
    <t>PISOS Y ANDENES</t>
  </si>
  <si>
    <t>BORDILLO SIMPLE CONCRETO DE 0,15X0,40</t>
  </si>
  <si>
    <t>CORTE Y SELLO DE JUNTAS AL PISO</t>
  </si>
  <si>
    <t xml:space="preserve">CIMIENTO DE CONCRETO 3000 PSI 30X30 </t>
  </si>
  <si>
    <t xml:space="preserve">PLANTILLA DE PISO CONCRETO E=,07 3000 PSI </t>
  </si>
  <si>
    <t xml:space="preserve">PLACA DE CONTRAPISO CONCRETO E=,10 3000 PSI </t>
  </si>
  <si>
    <t>SUMINISTRO, TRANSPORTE E INSTALACIÓN DE GRAMA SINTETICA TIPO PAISAJISMO DE 30MM, INCLUYE LA ARENA CON EL CAUCHO Y MANO DE OBRA</t>
  </si>
  <si>
    <t>KG</t>
  </si>
  <si>
    <t>CONCRETO DE 3000 PSI  ESTRIADO PARA RAMPAS MINUSVALIDOS</t>
  </si>
  <si>
    <t>LOSETA TACTIL GUIA/ALERTA AMARILLA 40X40X6 CM, FIJACION MORTERO</t>
  </si>
  <si>
    <t>LOSETA GRIS 40X40X6 CM, FIJACION MORTERO</t>
  </si>
  <si>
    <t xml:space="preserve">TARIMA </t>
  </si>
  <si>
    <t>LEVANTE BLOQUE ABUJARDADO TIPO SPLIT DE 0,39*0,19*0,15 H:0,45</t>
  </si>
  <si>
    <t xml:space="preserve">SUMINISTRO, FABRICACIÓN, MONTAJE Y PINTURA DE ESTRUCTURA METÁLICA PARA LA CUBIERTA , CERCHAS EN PERFIL 300MMx75x1.50mm, MM 150x75x1.50mm Y PC 250x75x1.50mm, CORREA  EN PERFIL PZ 250x79x2.00mm, INCLUYE SOLDADURA Y ACCESORIOS    </t>
  </si>
  <si>
    <t>CUBIERTA TERMOACUSTICA TRAPEZOIDAL A 360 , COLOR VERDE-TIPO AJOVER A 360 O SIMILAR.</t>
  </si>
  <si>
    <t>ACERO DE REFUERZO  Y ESTRUCTURAS METALICAS</t>
  </si>
  <si>
    <t xml:space="preserve">ACERO REFUERZO DE 60000 PSI </t>
  </si>
  <si>
    <t>SUMINISTRO E INSTALACIÓN DE REJA DE ACERO GALVANIZADA VERDE 1.25.X1.50M, INCLUYE POSTES, RIOSTRAS, AMARRES, PUERTAS DOBLE HOJA,  Y PINTURA (H=1.25M)</t>
  </si>
  <si>
    <t>SUMINISTRO E INSTALACION DE PUERTA EN REJA DE CERO GALVANIZADA VERDE DE 1.70x0.80m</t>
  </si>
  <si>
    <t>UND</t>
  </si>
  <si>
    <t>ACABADOS</t>
  </si>
  <si>
    <t xml:space="preserve">ESTUCADO Y VINILO SOBRE MURO </t>
  </si>
  <si>
    <t xml:space="preserve">ALFAJIA CONCRETO 15X8 </t>
  </si>
  <si>
    <t>INSTALACIONES HIDRAULICAS</t>
  </si>
  <si>
    <t xml:space="preserve">PUNTO POTABLE 1/2" LLAVE TERMINAL AC </t>
  </si>
  <si>
    <t xml:space="preserve">RED SUMINISTRO 3/4" RDE 21 </t>
  </si>
  <si>
    <t>INSTALACIONES ELÉCTRICAS</t>
  </si>
  <si>
    <t>TRANSFORMADOR TRIFASICO DE 15 KVA - 13200/220/127 VOLTIOS</t>
  </si>
  <si>
    <t>SUMINISTRO E INSTALACION DE ACOMETIDA ELECTRICA SUBTERRANEA EN TUBERIA CONDUIT PVC D=1'' ALAMBRE NO. 6.</t>
  </si>
  <si>
    <t xml:space="preserve">REGISTRO DE 60X60X60 </t>
  </si>
  <si>
    <t>SUMINISTRO DE POSTE METALICO DE 12,00MTS DE ALTURA, TOTALMENTE GALVANIZADO EN CLAIENTE, FABRICADO EN 2 SECCIONES ENCHUFABLES, DIAMETRO DE BASE 190MM, DIAMETRO DE CIMA 127MM, FLANGE DE 40 X 40 EN 1/2", SISTEMA DE ANCLAJE DE 4 PERNOS DE 3/4" X 1,50MTS DE LONGITUD CRUCETA PARA SOPORTE DE 3 REFLECTORES.</t>
  </si>
  <si>
    <t>SUMINISTRO E INSTALACION DE LUMINARIA AP-ALURBAN S-60W IP-66,100-277 VAC,5000K ( SE INCLUYE CABLE , CONECTORES DE RESORTE Y CONECTORES TIPO GEL)  PARA MONTAJE EN POSTE METALICO TIPO VELA DE 8M- EN LUCES PERIMETRALES</t>
  </si>
  <si>
    <t>MOBILIARIO DEL PARQUE</t>
  </si>
  <si>
    <t>SUMINISTRO E INSTALACION DE JUEGOS BIOSALUDABLES DE (KIT DE OCHO APARATOS) INCLUYE  ACCESORIOS</t>
  </si>
  <si>
    <t>SUMINISTRO E INSTALACION DE JUEGOS DE NIÑOS SEGÚN DISEÑO, INCLUYE  ACCESORIOS</t>
  </si>
  <si>
    <t>SUMINISTRO E INSTALACIÓN DE CANECAS PARA BASURA BARCELONA M-121 TIPO IDU, ELABORADA EN LÁMINA DE ACERO INOXIDABLE 304 MICROPERFORADA</t>
  </si>
  <si>
    <t xml:space="preserve">MESA EN CONCRETO DOS (2) PUESTOS PARA JUGAR DAMA </t>
  </si>
  <si>
    <t>SUMINISTRO E INSTALACIÓN DE BANCAS EN CONCRETO Y ESPALDAR EN ACERO INOXIDABLE</t>
  </si>
  <si>
    <t>JARDINERIA</t>
  </si>
  <si>
    <t>PLANTACION DE ARBOL NATIVO (SEGÚN DISEÑO)  Y/O PLAN DE APROVECHAMIENTO FORESTAL</t>
  </si>
  <si>
    <t>RELLENO CON TIERRA ABONADA</t>
  </si>
  <si>
    <t>EMPRADIZARÍAN SIEMBRA DE PLANTAS EN GENERAL JARDINERAS-  ÁREAS MENORES DE 2.500 M2-INCLUYE MANTENIMIENTO DURANTE 45 DÍAS</t>
  </si>
  <si>
    <t>ASEO GENERAL FINAL, INCLUYE RETIRO DE ESCOMBROS</t>
  </si>
  <si>
    <t>CONSTRUCCIÓN DEL PARQUE “BARRIO      JUAN DOMINGUEZ ROMERO ”, SECTOR COMPRENDIDO ENTRE LA CARRERA 15 B   ENTRE CALLE 15 Y 15A  DEL BARRIO DOS DE MARZO EN EL MUNICIPIO DE  SOLEDAD -ATLANTICO</t>
  </si>
  <si>
    <t>CONTRACTUAL</t>
  </si>
  <si>
    <t xml:space="preserve">CONCRETO ASFALTICO E=2' </t>
  </si>
  <si>
    <t>LINEAS DE DEMARCACION CICLORUTA (DIDACTICA)</t>
  </si>
  <si>
    <t xml:space="preserve">JARDINERIA </t>
  </si>
  <si>
    <t xml:space="preserve">ACTIVIDADES NO PREVISTAS (ÍTEMS NO PREVISTOS) </t>
  </si>
  <si>
    <t>PARQUE CACHIMBEROS</t>
  </si>
  <si>
    <t>INSTALACIONES ELÉCTRICAS Y MAMPOSTERIA</t>
  </si>
  <si>
    <t xml:space="preserve">INSTALACIÓN DE TRASFORMADOR TRIFÁSICOS DE 25 KVA - 13200/220/127 VOLTIOS. INCLUYE: PARARRAYOS, JUEGO DE CORTACIRCUITOS, CRUCETA METÁLICA EN POSTE, PUESTA A TIERRA Y HERRAJES. INCLUYE CAMIÓN GRÚA PARA MONTAJE </t>
  </si>
  <si>
    <t>TABLERO BIFASICO DE DOCE CIRCUITOS</t>
  </si>
  <si>
    <t>RETIRO DE POSTE DE ILUMINACIÓN DE 12M, INCLUYE RETIRO DE LUMINARIAS Y ENTREGA</t>
  </si>
  <si>
    <t>SALIDA TOMACORRIENTE COMUN 110V</t>
  </si>
  <si>
    <t>SALIDA TOMA CORRIENTE A 220 V</t>
  </si>
  <si>
    <t>CERTIFICACIÓN RETIE / RETILAP. INCLUYE DISEÑO ALUMBRADO</t>
  </si>
  <si>
    <t>GBL</t>
  </si>
  <si>
    <t>TRÁMITES ANTE OPERADOR DE RED. INCLUYE DISEÑO ELÉCTRICO</t>
  </si>
  <si>
    <t>LEVANTE DOBLE PARA JARDINERA EN BLOQUE ABUJARDADO TIPO SPLIT DE 0,39*0,19*0,15 H:0,45</t>
  </si>
  <si>
    <t>PARQUE JUAN DOMINGUEZ ROMERO</t>
  </si>
  <si>
    <t>RELLENO, ESTRUCTURAS, INSTALACIONES ELÉCTRICAS Y MAMPOSTERIA</t>
  </si>
  <si>
    <t>RELLENO MATERIAL GRANULAR TIPO SUBBASE SBG_B</t>
  </si>
  <si>
    <t>BASE ESTABILIZADA CON CEMENTO 1:10, E=0,05</t>
  </si>
  <si>
    <t>CONCRETO ESTAMPADO PARA PLACA DE CIRCULACIÓN MR1 E=0,15</t>
  </si>
  <si>
    <t xml:space="preserve">INSTALACIÓN DE TRANSFORMADOR TRIFÁSICOS DE 15 KVA - 13200/220/127 VOLTIOS. INCLUYE: PARARRAYOS, JUEGO DE CORTACIRCUITOS, CRUCETA METÁLICA EN POSTE, PUESTA A TIERRA Y HERRAJES. INCLUYE CAMIÓN GRÚA PARA MONTAJE.  </t>
  </si>
  <si>
    <t>CERTIFICACIÓN RETIE/RETILAP</t>
  </si>
  <si>
    <t>TRÁMITES ANTE OPERADOR DE RED</t>
  </si>
  <si>
    <t xml:space="preserve">LEVANTE BLOQUE ABUJARDADO TIPO SPLIT DE 0,39*0,19*0,15 H:0,45 </t>
  </si>
  <si>
    <t xml:space="preserve">INSTALACIÓN DE BARANDAS EN ACERO INOXIDABLE ÁREA DE BIOSALUDABLES </t>
  </si>
  <si>
    <t>SUBTOTAL</t>
  </si>
  <si>
    <t>ADMINISTRACION</t>
  </si>
  <si>
    <t>IMPREVISTOS</t>
  </si>
  <si>
    <t>UTILIDAD</t>
  </si>
  <si>
    <t>VALOR TOTAL PRESUPUESTO DE OBRA</t>
  </si>
  <si>
    <t xml:space="preserve">CONSORCIO </t>
  </si>
  <si>
    <t xml:space="preserve">Vo.Bo. INTERVENTORÍA / CONSORCIO </t>
  </si>
  <si>
    <t xml:space="preserve"> / REPRESENTANTE LEGAL</t>
  </si>
  <si>
    <t>Ing.  / DIRECTOR DE INTERVENTORÍA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</si>
</sst>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(* #,##0_);_(* \(#,##0\);_(* &quot;-&quot;??_);_(@_)"/>
    <numFmt numFmtId="167" formatCode="General_)"/>
    <numFmt numFmtId="168" formatCode="_-* #,##0.00\ _P_t_s_-;\-* #,##0.00\ _P_t_s_-;_-* &quot;-&quot;??\ _P_t_s_-;_-@_-"/>
    <numFmt numFmtId="169" formatCode="_(&quot;$&quot;\ * #,##0.00_);_(&quot;$&quot;\ * \(#,##0.00\);_(&quot;$&quot;\ * &quot;-&quot;??_);_(@_)"/>
    <numFmt numFmtId="170" formatCode="_(&quot;$&quot;\ * #,##0_);_(&quot;$&quot;\ * \(#,##0\);_(&quot;$&quot;\ * &quot;-&quot;??_);_(@_)"/>
    <numFmt numFmtId="171" formatCode="_(* #,##0.00_);_(* \(#,##0.00\);_(* &quot;-&quot;??_);_(@_)"/>
    <numFmt numFmtId="172" formatCode="_(&quot;$&quot;\ * #,##0_);_(&quot;$&quot;\ * \(#,##0\);_(&quot;$&quot;\ * &quot;-&quot;_);_(@_)"/>
    <numFmt numFmtId="173" formatCode="_ &quot;$&quot;\ * #,##0.00_ ;_ &quot;$&quot;\ * \-#,##0.00_ ;_ &quot;$&quot;\ * &quot;-&quot;??_ ;_ @_ "/>
    <numFmt numFmtId="174" formatCode="_ * #,##0.00_ ;_ * \-#,##0.00_ ;_ * &quot;-&quot;??_ ;_ @_ "/>
    <numFmt numFmtId="175" formatCode="&quot;$&quot;#,##0.00"/>
    <numFmt numFmtId="176" formatCode="_-&quot;$&quot;\ * #,##0.00_-;\-&quot;$&quot;\ * #,##0.00_-;_-&quot;$&quot;\ * &quot;-&quot;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Courier"/>
      <family val="3"/>
    </font>
    <font>
      <sz val="8"/>
      <name val="Calibri"/>
      <family val="2"/>
      <scheme val="minor"/>
    </font>
    <font>
      <sz val="8.0500000000000007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7" fillId="0" borderId="0"/>
    <xf numFmtId="169" fontId="1" fillId="0" borderId="0" applyFont="0" applyFill="0" applyBorder="0" applyAlignment="0" applyProtection="0"/>
    <xf numFmtId="0" fontId="4" fillId="0" borderId="0"/>
    <xf numFmtId="174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11" fillId="0" borderId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43">
    <xf numFmtId="0" fontId="0" fillId="0" borderId="0" xfId="0"/>
    <xf numFmtId="0" fontId="2" fillId="0" borderId="2" xfId="0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6" fillId="2" borderId="7" xfId="6" applyFont="1" applyFill="1" applyBorder="1" applyAlignment="1">
      <alignment horizontal="center"/>
    </xf>
    <xf numFmtId="0" fontId="3" fillId="2" borderId="7" xfId="6" applyFont="1" applyFill="1" applyBorder="1" applyAlignment="1">
      <alignment horizontal="left"/>
    </xf>
    <xf numFmtId="0" fontId="3" fillId="2" borderId="7" xfId="6" applyFont="1" applyFill="1" applyBorder="1" applyAlignment="1">
      <alignment horizontal="center"/>
    </xf>
    <xf numFmtId="43" fontId="3" fillId="2" borderId="7" xfId="7" applyFont="1" applyFill="1" applyBorder="1" applyAlignment="1">
      <alignment horizontal="center"/>
    </xf>
    <xf numFmtId="0" fontId="3" fillId="2" borderId="7" xfId="6" applyFont="1" applyFill="1" applyBorder="1" applyAlignment="1">
      <alignment horizontal="center" vertical="center"/>
    </xf>
    <xf numFmtId="0" fontId="3" fillId="2" borderId="7" xfId="6" applyFont="1" applyFill="1" applyBorder="1" applyAlignment="1">
      <alignment vertical="center" wrapText="1"/>
    </xf>
    <xf numFmtId="0" fontId="3" fillId="2" borderId="7" xfId="6" applyFont="1" applyFill="1" applyBorder="1" applyAlignment="1">
      <alignment wrapText="1"/>
    </xf>
    <xf numFmtId="43" fontId="2" fillId="0" borderId="7" xfId="7" applyFont="1" applyFill="1" applyBorder="1" applyAlignment="1">
      <alignment vertical="center" wrapText="1"/>
    </xf>
    <xf numFmtId="43" fontId="2" fillId="0" borderId="7" xfId="7" applyFont="1" applyFill="1" applyBorder="1" applyAlignment="1">
      <alignment horizontal="center" wrapText="1"/>
    </xf>
    <xf numFmtId="43" fontId="2" fillId="0" borderId="7" xfId="7" applyFont="1" applyFill="1" applyBorder="1" applyAlignment="1">
      <alignment wrapText="1"/>
    </xf>
    <xf numFmtId="43" fontId="2" fillId="0" borderId="7" xfId="7" applyFont="1" applyFill="1" applyBorder="1" applyAlignment="1">
      <alignment horizontal="center" vertical="center" wrapText="1"/>
    </xf>
    <xf numFmtId="43" fontId="2" fillId="2" borderId="7" xfId="7" applyFont="1" applyFill="1" applyBorder="1" applyAlignment="1">
      <alignment horizontal="center" vertical="center" wrapText="1"/>
    </xf>
    <xf numFmtId="43" fontId="2" fillId="2" borderId="7" xfId="7" applyFont="1" applyFill="1" applyBorder="1" applyAlignment="1">
      <alignment horizontal="center" wrapText="1"/>
    </xf>
    <xf numFmtId="0" fontId="2" fillId="0" borderId="7" xfId="7" applyNumberFormat="1" applyFont="1" applyFill="1" applyBorder="1" applyAlignment="1">
      <alignment horizontal="center" vertical="center" wrapText="1"/>
    </xf>
    <xf numFmtId="0" fontId="2" fillId="2" borderId="7" xfId="7" applyNumberFormat="1" applyFont="1" applyFill="1" applyBorder="1" applyAlignment="1">
      <alignment horizontal="center" vertical="center" wrapText="1"/>
    </xf>
    <xf numFmtId="43" fontId="5" fillId="0" borderId="7" xfId="7" applyFont="1" applyFill="1" applyBorder="1" applyAlignment="1">
      <alignment horizontal="center"/>
    </xf>
    <xf numFmtId="0" fontId="5" fillId="2" borderId="7" xfId="7" applyNumberFormat="1" applyFont="1" applyFill="1" applyBorder="1" applyAlignment="1">
      <alignment horizontal="center" vertical="center"/>
    </xf>
    <xf numFmtId="43" fontId="5" fillId="2" borderId="7" xfId="7" applyFont="1" applyFill="1" applyBorder="1" applyAlignment="1">
      <alignment horizontal="center"/>
    </xf>
    <xf numFmtId="43" fontId="5" fillId="2" borderId="7" xfId="7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169" fontId="6" fillId="2" borderId="8" xfId="0" applyNumberFormat="1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169" fontId="5" fillId="0" borderId="7" xfId="0" applyNumberFormat="1" applyFont="1" applyBorder="1" applyAlignment="1">
      <alignment vertical="center"/>
    </xf>
    <xf numFmtId="170" fontId="5" fillId="0" borderId="8" xfId="2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5" fontId="5" fillId="0" borderId="7" xfId="2" applyFont="1" applyFill="1" applyBorder="1" applyAlignment="1">
      <alignment vertical="center"/>
    </xf>
    <xf numFmtId="165" fontId="5" fillId="0" borderId="8" xfId="2" applyFont="1" applyFill="1" applyBorder="1" applyAlignment="1">
      <alignment vertical="center"/>
    </xf>
    <xf numFmtId="169" fontId="5" fillId="0" borderId="7" xfId="9" applyFont="1" applyFill="1" applyBorder="1" applyAlignment="1">
      <alignment vertical="center"/>
    </xf>
    <xf numFmtId="170" fontId="6" fillId="0" borderId="9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69" fontId="6" fillId="0" borderId="9" xfId="0" applyNumberFormat="1" applyFont="1" applyBorder="1" applyAlignment="1">
      <alignment vertical="center" wrapText="1"/>
    </xf>
    <xf numFmtId="0" fontId="5" fillId="3" borderId="7" xfId="0" applyFont="1" applyFill="1" applyBorder="1" applyAlignment="1">
      <alignment horizontal="justify" vertical="center" wrapText="1"/>
    </xf>
    <xf numFmtId="0" fontId="5" fillId="3" borderId="7" xfId="0" applyFont="1" applyFill="1" applyBorder="1" applyAlignment="1">
      <alignment vertical="center" wrapText="1"/>
    </xf>
    <xf numFmtId="169" fontId="6" fillId="2" borderId="7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169" fontId="5" fillId="0" borderId="8" xfId="0" applyNumberFormat="1" applyFont="1" applyBorder="1" applyAlignment="1">
      <alignment vertical="center"/>
    </xf>
    <xf numFmtId="0" fontId="3" fillId="0" borderId="7" xfId="6" applyFont="1" applyBorder="1" applyAlignment="1">
      <alignment vertical="center" wrapText="1"/>
    </xf>
    <xf numFmtId="0" fontId="5" fillId="0" borderId="7" xfId="7" applyNumberFormat="1" applyFont="1" applyFill="1" applyBorder="1" applyAlignment="1">
      <alignment horizontal="center" vertical="center"/>
    </xf>
    <xf numFmtId="43" fontId="5" fillId="0" borderId="7" xfId="7" applyFont="1" applyFill="1" applyBorder="1" applyAlignment="1">
      <alignment horizontal="center" vertical="center"/>
    </xf>
    <xf numFmtId="168" fontId="2" fillId="2" borderId="7" xfId="5" applyNumberFormat="1" applyFont="1" applyFill="1" applyBorder="1" applyAlignment="1">
      <alignment horizontal="center" vertical="center" wrapText="1"/>
    </xf>
    <xf numFmtId="170" fontId="3" fillId="0" borderId="7" xfId="2" applyNumberFormat="1" applyFont="1" applyFill="1" applyBorder="1" applyAlignment="1" applyProtection="1">
      <alignment horizontal="right" vertical="center"/>
      <protection hidden="1"/>
    </xf>
    <xf numFmtId="169" fontId="3" fillId="0" borderId="7" xfId="2" applyNumberFormat="1" applyFont="1" applyFill="1" applyBorder="1" applyAlignment="1" applyProtection="1">
      <alignment horizontal="right" vertical="center"/>
      <protection hidden="1"/>
    </xf>
    <xf numFmtId="9" fontId="5" fillId="0" borderId="7" xfId="4" applyFont="1" applyFill="1" applyBorder="1" applyAlignment="1" applyProtection="1">
      <alignment horizontal="center" vertical="center"/>
      <protection hidden="1"/>
    </xf>
    <xf numFmtId="169" fontId="5" fillId="0" borderId="8" xfId="2" applyNumberFormat="1" applyFont="1" applyFill="1" applyBorder="1" applyAlignment="1" applyProtection="1">
      <alignment vertical="center"/>
      <protection hidden="1"/>
    </xf>
    <xf numFmtId="166" fontId="2" fillId="3" borderId="7" xfId="1" applyNumberFormat="1" applyFont="1" applyFill="1" applyBorder="1" applyAlignment="1" applyProtection="1">
      <alignment vertical="center"/>
      <protection hidden="1"/>
    </xf>
    <xf numFmtId="169" fontId="3" fillId="3" borderId="8" xfId="2" applyNumberFormat="1" applyFont="1" applyFill="1" applyBorder="1" applyAlignment="1" applyProtection="1">
      <alignment horizontal="right" vertical="center"/>
      <protection hidden="1"/>
    </xf>
    <xf numFmtId="0" fontId="5" fillId="0" borderId="2" xfId="0" applyFont="1" applyBorder="1"/>
    <xf numFmtId="0" fontId="5" fillId="0" borderId="0" xfId="0" applyFont="1"/>
    <xf numFmtId="0" fontId="5" fillId="0" borderId="7" xfId="0" applyFont="1" applyBorder="1"/>
    <xf numFmtId="0" fontId="3" fillId="0" borderId="2" xfId="0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9" fontId="2" fillId="0" borderId="1" xfId="4" applyFont="1" applyBorder="1" applyAlignment="1">
      <alignment horizontal="left" vertical="center"/>
    </xf>
    <xf numFmtId="0" fontId="5" fillId="0" borderId="0" xfId="3" applyNumberFormat="1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6" xfId="3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/>
    <xf numFmtId="0" fontId="2" fillId="0" borderId="6" xfId="0" applyFont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43" fontId="2" fillId="3" borderId="7" xfId="7" applyFont="1" applyFill="1" applyBorder="1" applyAlignment="1">
      <alignment horizontal="center" vertical="center" wrapText="1"/>
    </xf>
    <xf numFmtId="0" fontId="6" fillId="0" borderId="0" xfId="0" applyFont="1"/>
    <xf numFmtId="49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14" fontId="2" fillId="0" borderId="1" xfId="5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3" fontId="3" fillId="0" borderId="0" xfId="0" applyNumberFormat="1" applyFont="1" applyAlignment="1">
      <alignment vertical="center"/>
    </xf>
    <xf numFmtId="175" fontId="2" fillId="0" borderId="1" xfId="3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175" fontId="2" fillId="0" borderId="1" xfId="9" applyNumberFormat="1" applyFont="1" applyBorder="1" applyAlignment="1">
      <alignment horizontal="right" vertical="center"/>
    </xf>
    <xf numFmtId="0" fontId="3" fillId="0" borderId="4" xfId="0" quotePrefix="1" applyFont="1" applyBorder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0" fontId="6" fillId="0" borderId="1" xfId="3" applyNumberFormat="1" applyFont="1" applyFill="1" applyBorder="1" applyAlignment="1">
      <alignment vertical="center"/>
    </xf>
    <xf numFmtId="0" fontId="5" fillId="3" borderId="0" xfId="0" applyFont="1" applyFill="1"/>
    <xf numFmtId="10" fontId="5" fillId="3" borderId="0" xfId="4" applyNumberFormat="1" applyFont="1" applyFill="1" applyAlignment="1">
      <alignment horizontal="right" vertical="center"/>
    </xf>
    <xf numFmtId="10" fontId="5" fillId="3" borderId="0" xfId="0" applyNumberFormat="1" applyFont="1" applyFill="1"/>
    <xf numFmtId="165" fontId="5" fillId="3" borderId="0" xfId="0" applyNumberFormat="1" applyFont="1" applyFill="1"/>
    <xf numFmtId="0" fontId="12" fillId="3" borderId="0" xfId="0" applyFont="1" applyFill="1" applyAlignment="1">
      <alignment horizontal="center" wrapText="1"/>
    </xf>
    <xf numFmtId="0" fontId="1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horizontal="center"/>
    </xf>
    <xf numFmtId="0" fontId="12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/>
    </xf>
    <xf numFmtId="0" fontId="5" fillId="2" borderId="7" xfId="6" applyFont="1" applyFill="1" applyBorder="1" applyAlignment="1">
      <alignment horizontal="left" wrapText="1"/>
    </xf>
    <xf numFmtId="0" fontId="5" fillId="2" borderId="7" xfId="6" applyFont="1" applyFill="1" applyBorder="1" applyAlignment="1">
      <alignment horizontal="center" vertical="center"/>
    </xf>
    <xf numFmtId="169" fontId="6" fillId="0" borderId="8" xfId="2" applyNumberFormat="1" applyFont="1" applyFill="1" applyBorder="1" applyAlignment="1" applyProtection="1">
      <alignment vertical="center"/>
      <protection hidden="1"/>
    </xf>
    <xf numFmtId="176" fontId="3" fillId="0" borderId="7" xfId="3" applyNumberFormat="1" applyFont="1" applyFill="1" applyBorder="1" applyAlignment="1">
      <alignment wrapText="1"/>
    </xf>
    <xf numFmtId="176" fontId="3" fillId="3" borderId="7" xfId="3" applyNumberFormat="1" applyFont="1" applyFill="1" applyBorder="1" applyAlignment="1">
      <alignment wrapText="1"/>
    </xf>
    <xf numFmtId="176" fontId="2" fillId="0" borderId="7" xfId="3" applyNumberFormat="1" applyFont="1" applyFill="1" applyBorder="1" applyAlignment="1">
      <alignment wrapText="1"/>
    </xf>
    <xf numFmtId="0" fontId="6" fillId="2" borderId="9" xfId="6" applyFont="1" applyFill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169" fontId="6" fillId="2" borderId="9" xfId="0" applyNumberFormat="1" applyFont="1" applyFill="1" applyBorder="1" applyAlignment="1">
      <alignment vertical="center"/>
    </xf>
    <xf numFmtId="43" fontId="2" fillId="4" borderId="7" xfId="7" applyFont="1" applyFill="1" applyBorder="1" applyAlignment="1">
      <alignment horizontal="center" wrapText="1"/>
    </xf>
    <xf numFmtId="43" fontId="2" fillId="4" borderId="7" xfId="7" applyFont="1" applyFill="1" applyBorder="1" applyAlignment="1">
      <alignment horizontal="center" vertical="center" wrapText="1"/>
    </xf>
    <xf numFmtId="43" fontId="5" fillId="4" borderId="7" xfId="7" applyFont="1" applyFill="1" applyBorder="1" applyAlignment="1">
      <alignment horizontal="center"/>
    </xf>
    <xf numFmtId="0" fontId="5" fillId="4" borderId="7" xfId="0" applyFont="1" applyFill="1" applyBorder="1" applyAlignment="1">
      <alignment vertical="center" wrapText="1"/>
    </xf>
    <xf numFmtId="43" fontId="5" fillId="4" borderId="7" xfId="7" applyFont="1" applyFill="1" applyBorder="1" applyAlignment="1">
      <alignment horizontal="center" vertical="center"/>
    </xf>
    <xf numFmtId="169" fontId="3" fillId="0" borderId="8" xfId="2" applyNumberFormat="1" applyFont="1" applyFill="1" applyBorder="1" applyAlignment="1" applyProtection="1">
      <alignment horizontal="right" vertical="center"/>
      <protection hidden="1"/>
    </xf>
    <xf numFmtId="169" fontId="3" fillId="4" borderId="8" xfId="2" applyNumberFormat="1" applyFont="1" applyFill="1" applyBorder="1" applyAlignment="1" applyProtection="1">
      <alignment horizontal="right" vertical="center"/>
      <protection hidden="1"/>
    </xf>
    <xf numFmtId="43" fontId="6" fillId="2" borderId="8" xfId="7" applyFont="1" applyFill="1" applyBorder="1" applyAlignment="1">
      <alignment horizontal="center"/>
    </xf>
    <xf numFmtId="43" fontId="6" fillId="2" borderId="10" xfId="7" applyFont="1" applyFill="1" applyBorder="1" applyAlignment="1">
      <alignment horizontal="center"/>
    </xf>
    <xf numFmtId="0" fontId="6" fillId="2" borderId="8" xfId="6" applyFont="1" applyFill="1" applyBorder="1" applyAlignment="1">
      <alignment horizontal="center"/>
    </xf>
    <xf numFmtId="0" fontId="6" fillId="2" borderId="9" xfId="6" applyFont="1" applyFill="1" applyBorder="1" applyAlignment="1">
      <alignment horizontal="center"/>
    </xf>
    <xf numFmtId="0" fontId="6" fillId="2" borderId="10" xfId="6" applyFont="1" applyFill="1" applyBorder="1" applyAlignment="1">
      <alignment horizontal="center"/>
    </xf>
    <xf numFmtId="0" fontId="6" fillId="2" borderId="8" xfId="6" applyFont="1" applyFill="1" applyBorder="1" applyAlignment="1">
      <alignment horizontal="center" wrapText="1"/>
    </xf>
    <xf numFmtId="0" fontId="6" fillId="2" borderId="10" xfId="6" applyFont="1" applyFill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166" fontId="2" fillId="3" borderId="8" xfId="1" applyNumberFormat="1" applyFont="1" applyFill="1" applyBorder="1" applyAlignment="1" applyProtection="1">
      <alignment horizontal="left" vertical="center"/>
      <protection hidden="1"/>
    </xf>
    <xf numFmtId="166" fontId="2" fillId="3" borderId="9" xfId="1" applyNumberFormat="1" applyFont="1" applyFill="1" applyBorder="1" applyAlignment="1" applyProtection="1">
      <alignment horizontal="left" vertical="center"/>
      <protection hidden="1"/>
    </xf>
    <xf numFmtId="166" fontId="2" fillId="3" borderId="10" xfId="1" applyNumberFormat="1" applyFont="1" applyFill="1" applyBorder="1" applyAlignment="1" applyProtection="1">
      <alignment horizontal="left" vertical="center"/>
      <protection hidden="1"/>
    </xf>
    <xf numFmtId="171" fontId="5" fillId="0" borderId="7" xfId="1" applyNumberFormat="1" applyFont="1" applyFill="1" applyBorder="1" applyAlignment="1" applyProtection="1">
      <alignment horizontal="left" vertical="center"/>
      <protection hidden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</cellXfs>
  <cellStyles count="25">
    <cellStyle name="Millares" xfId="1" builtinId="3"/>
    <cellStyle name="Millares 10" xfId="12" xr:uid="{5498813C-F597-4799-B714-92126C8C4A5C}"/>
    <cellStyle name="Millares 2" xfId="7" xr:uid="{DCB3BB24-3D99-4850-85A0-D43179BA395F}"/>
    <cellStyle name="Millares 2 2" xfId="13" xr:uid="{B416F404-19C6-4B3A-B30C-0EAB65683EC4}"/>
    <cellStyle name="Millares 3" xfId="5" xr:uid="{787451F6-EA40-45E1-942E-2EAA1E12E5C2}"/>
    <cellStyle name="Millares 3 2" xfId="14" xr:uid="{584FAA1E-BF4C-426C-A71E-AEC3D2FC3103}"/>
    <cellStyle name="Millares 4" xfId="15" xr:uid="{993B06F6-E843-4CAD-A25B-75ABC80BF2AB}"/>
    <cellStyle name="Millares 5" xfId="11" xr:uid="{CF819E19-07F4-4E88-BC0D-FF22C478A822}"/>
    <cellStyle name="Moneda" xfId="2" builtinId="4"/>
    <cellStyle name="Moneda [0]" xfId="3" builtinId="7"/>
    <cellStyle name="Moneda [0] 2" xfId="17" xr:uid="{10A51D84-7F35-45CD-88BC-C66AD14EAE76}"/>
    <cellStyle name="Moneda 2" xfId="18" xr:uid="{94FF9040-61AD-4865-9FB9-B0D4E66E7B87}"/>
    <cellStyle name="Moneda 2 2" xfId="9" xr:uid="{51734FAB-EADB-42C1-A0E5-48FFA2FBA78B}"/>
    <cellStyle name="Moneda 3" xfId="16" xr:uid="{FFBFF7A4-6795-414E-9647-8123745D8D05}"/>
    <cellStyle name="Normal" xfId="0" builtinId="0"/>
    <cellStyle name="Normal 2" xfId="8" xr:uid="{216D4DF9-11C5-46B5-80ED-57C9B9576059}"/>
    <cellStyle name="Normal 2 2" xfId="20" xr:uid="{ADA50E17-BEC3-490E-9DA9-5B49EBEBB776}"/>
    <cellStyle name="Normal 2 3" xfId="19" xr:uid="{51D2916F-1A78-46B9-9713-3A5BACA2A551}"/>
    <cellStyle name="Normal 3" xfId="21" xr:uid="{84ED374C-1A0D-45C1-88E1-4C1361836F9D}"/>
    <cellStyle name="Normal 4" xfId="6" xr:uid="{3664A325-1EF3-486D-AB61-14A9A4F15BE7}"/>
    <cellStyle name="Normal 5" xfId="22" xr:uid="{FD2CE9E3-6E61-4F0B-903E-2FA2853DDDE0}"/>
    <cellStyle name="Normal 6" xfId="10" xr:uid="{B46C0892-8665-44F5-B258-13C44A9824C4}"/>
    <cellStyle name="Porcentaje" xfId="4" builtinId="5"/>
    <cellStyle name="Porcentaje 2" xfId="24" xr:uid="{A32CEA64-D8D1-4EAD-A7DD-ABE24B6B55C3}"/>
    <cellStyle name="Porcentaje 3" xfId="23" xr:uid="{D4100221-7F51-4E9D-8A80-0C7A6689F53E}"/>
  </cellStyles>
  <dxfs count="228"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5EDBA-E05C-45C9-A24E-1216D0B12835}">
  <sheetPr>
    <pageSetUpPr fitToPage="1"/>
  </sheetPr>
  <dimension ref="A1:AB177"/>
  <sheetViews>
    <sheetView tabSelected="1" topLeftCell="A67" zoomScale="90" zoomScaleNormal="90" workbookViewId="0">
      <selection activeCell="C177" sqref="C177:F177"/>
    </sheetView>
  </sheetViews>
  <sheetFormatPr defaultColWidth="11.42578125" defaultRowHeight="12"/>
  <cols>
    <col min="1" max="1" width="9.7109375" style="54" bestFit="1" customWidth="1"/>
    <col min="2" max="2" width="78.5703125" style="54" bestFit="1" customWidth="1"/>
    <col min="3" max="4" width="11.42578125" style="54"/>
    <col min="5" max="5" width="16.42578125" style="54" bestFit="1" customWidth="1"/>
    <col min="6" max="6" width="20.85546875" style="54" bestFit="1" customWidth="1"/>
    <col min="7" max="7" width="11.42578125" style="54"/>
    <col min="8" max="8" width="20.85546875" style="54" bestFit="1" customWidth="1"/>
    <col min="9" max="9" width="12" style="54" bestFit="1" customWidth="1"/>
    <col min="10" max="10" width="15.85546875" style="54" bestFit="1" customWidth="1"/>
    <col min="11" max="11" width="12" style="54" customWidth="1"/>
    <col min="12" max="12" width="15.85546875" style="54" customWidth="1"/>
    <col min="13" max="13" width="12.140625" style="54" customWidth="1"/>
    <col min="14" max="14" width="15.85546875" style="54" customWidth="1"/>
    <col min="15" max="15" width="9.85546875" style="54" hidden="1" customWidth="1"/>
    <col min="16" max="16" width="11" style="54" hidden="1" customWidth="1"/>
    <col min="17" max="17" width="11.42578125" style="54"/>
    <col min="18" max="18" width="16.7109375" style="54" customWidth="1"/>
    <col min="19" max="19" width="12.85546875" style="54" bestFit="1" customWidth="1"/>
    <col min="20" max="20" width="26.5703125" style="54" bestFit="1" customWidth="1"/>
    <col min="21" max="16384" width="11.42578125" style="54"/>
  </cols>
  <sheetData>
    <row r="1" spans="1:20" ht="12.75" customHeight="1">
      <c r="A1" s="130"/>
      <c r="B1" s="130"/>
      <c r="C1" s="132" t="s">
        <v>0</v>
      </c>
      <c r="D1" s="133"/>
      <c r="E1" s="67" t="s">
        <v>1</v>
      </c>
      <c r="F1" s="68" t="s">
        <v>2</v>
      </c>
      <c r="G1" s="68"/>
      <c r="H1" s="68" t="s">
        <v>2</v>
      </c>
      <c r="I1" s="53"/>
      <c r="J1" s="1"/>
      <c r="K1" s="1"/>
      <c r="L1" s="1"/>
      <c r="M1" s="1"/>
      <c r="N1" s="1"/>
      <c r="O1" s="1"/>
      <c r="P1" s="1"/>
      <c r="Q1" s="56"/>
      <c r="R1" s="2"/>
      <c r="S1" s="2"/>
      <c r="T1" s="57"/>
    </row>
    <row r="2" spans="1:20" ht="11.25" customHeight="1">
      <c r="A2" s="130"/>
      <c r="B2" s="130"/>
      <c r="C2" s="134"/>
      <c r="D2" s="135"/>
      <c r="E2" s="136" t="s">
        <v>3</v>
      </c>
      <c r="F2" s="69" t="s">
        <v>4</v>
      </c>
      <c r="G2" s="69"/>
      <c r="H2" s="69" t="s">
        <v>4</v>
      </c>
      <c r="J2" s="70"/>
      <c r="K2" s="70"/>
      <c r="L2" s="70"/>
      <c r="M2" s="70"/>
      <c r="N2" s="70"/>
      <c r="O2" s="70"/>
      <c r="P2" s="70"/>
      <c r="Q2" s="71"/>
      <c r="R2" s="72"/>
      <c r="S2" s="72"/>
      <c r="T2" s="73"/>
    </row>
    <row r="3" spans="1:20" ht="11.25" customHeight="1">
      <c r="A3" s="130"/>
      <c r="B3" s="130"/>
      <c r="C3" s="134"/>
      <c r="D3" s="135"/>
      <c r="E3" s="136"/>
      <c r="F3" s="69" t="s">
        <v>5</v>
      </c>
      <c r="G3" s="69"/>
      <c r="H3" s="69" t="s">
        <v>5</v>
      </c>
      <c r="J3" s="70"/>
      <c r="K3" s="70"/>
      <c r="L3" s="70"/>
      <c r="M3" s="70"/>
      <c r="N3" s="70"/>
      <c r="O3" s="70"/>
      <c r="P3" s="70"/>
      <c r="Q3" s="71"/>
      <c r="R3" s="72"/>
      <c r="S3" s="72"/>
      <c r="T3" s="73"/>
    </row>
    <row r="4" spans="1:20">
      <c r="A4" s="130"/>
      <c r="B4" s="130"/>
      <c r="C4" s="74" t="s">
        <v>6</v>
      </c>
      <c r="D4" s="75"/>
      <c r="E4" s="137" t="s">
        <v>7</v>
      </c>
      <c r="F4" s="137"/>
      <c r="G4" s="75"/>
      <c r="H4" s="75"/>
      <c r="J4" s="70"/>
      <c r="K4" s="70"/>
      <c r="L4" s="70"/>
      <c r="M4" s="70"/>
      <c r="N4" s="70"/>
      <c r="O4" s="70"/>
      <c r="P4" s="70"/>
      <c r="Q4" s="76"/>
      <c r="R4" s="77" t="s">
        <v>8</v>
      </c>
      <c r="S4" s="78"/>
      <c r="T4" s="79"/>
    </row>
    <row r="5" spans="1:20">
      <c r="A5" s="130"/>
      <c r="B5" s="130"/>
      <c r="C5" s="138" t="s">
        <v>9</v>
      </c>
      <c r="D5" s="136"/>
      <c r="E5" s="139" t="s">
        <v>10</v>
      </c>
      <c r="F5" s="139"/>
      <c r="G5" s="109"/>
      <c r="H5" s="109"/>
      <c r="J5" s="70"/>
      <c r="K5" s="70"/>
      <c r="L5" s="70"/>
      <c r="M5" s="70"/>
      <c r="N5" s="70"/>
      <c r="O5" s="70"/>
      <c r="P5" s="70"/>
      <c r="Q5" s="80"/>
      <c r="R5" s="67" t="s">
        <v>11</v>
      </c>
      <c r="T5" s="79"/>
    </row>
    <row r="6" spans="1:20">
      <c r="A6" s="130"/>
      <c r="B6" s="130"/>
      <c r="C6" s="134"/>
      <c r="D6" s="135"/>
      <c r="E6" s="139"/>
      <c r="F6" s="139"/>
      <c r="G6" s="109"/>
      <c r="H6" s="109"/>
      <c r="J6" s="70"/>
      <c r="K6" s="70"/>
      <c r="L6" s="70"/>
      <c r="M6" s="70"/>
      <c r="N6" s="70"/>
      <c r="O6" s="70"/>
      <c r="P6" s="70"/>
      <c r="Q6" s="80"/>
      <c r="R6" s="81" t="s">
        <v>12</v>
      </c>
      <c r="S6" s="72"/>
      <c r="T6" s="82">
        <v>921500000</v>
      </c>
    </row>
    <row r="7" spans="1:20" ht="21.75" customHeight="1">
      <c r="A7" s="130"/>
      <c r="B7" s="130"/>
      <c r="C7" s="134"/>
      <c r="D7" s="135"/>
      <c r="E7" s="139"/>
      <c r="F7" s="139"/>
      <c r="G7" s="109"/>
      <c r="H7" s="109"/>
      <c r="J7" s="70"/>
      <c r="K7" s="70"/>
      <c r="L7" s="70"/>
      <c r="M7" s="70"/>
      <c r="N7" s="70"/>
      <c r="O7" s="70"/>
      <c r="P7" s="70"/>
      <c r="Q7" s="83"/>
      <c r="R7" s="81" t="s">
        <v>13</v>
      </c>
      <c r="S7" s="72"/>
      <c r="T7" s="84">
        <v>130000000</v>
      </c>
    </row>
    <row r="8" spans="1:20">
      <c r="A8" s="130"/>
      <c r="B8" s="130"/>
      <c r="C8" s="85" t="s">
        <v>14</v>
      </c>
      <c r="D8" s="86"/>
      <c r="E8" s="139"/>
      <c r="F8" s="139"/>
      <c r="G8" s="86"/>
      <c r="H8" s="86"/>
      <c r="J8" s="70"/>
      <c r="K8" s="70"/>
      <c r="L8" s="70"/>
      <c r="M8" s="70"/>
      <c r="N8" s="70"/>
      <c r="O8" s="70"/>
      <c r="P8" s="70"/>
      <c r="Q8" s="70"/>
      <c r="R8" s="81" t="s">
        <v>15</v>
      </c>
      <c r="S8" s="72"/>
      <c r="T8" s="82">
        <f>T6+T7</f>
        <v>1051500000</v>
      </c>
    </row>
    <row r="9" spans="1:20">
      <c r="A9" s="130"/>
      <c r="B9" s="130"/>
      <c r="C9" s="87" t="s">
        <v>16</v>
      </c>
      <c r="D9" s="88"/>
      <c r="E9" s="140" t="s">
        <v>17</v>
      </c>
      <c r="F9" s="140"/>
      <c r="G9" s="88"/>
      <c r="H9" s="88"/>
      <c r="J9" s="70"/>
      <c r="K9" s="70"/>
      <c r="L9" s="70"/>
      <c r="M9" s="70"/>
      <c r="N9" s="70"/>
      <c r="O9" s="70"/>
      <c r="P9" s="70"/>
      <c r="Q9" s="70"/>
      <c r="R9" s="72"/>
      <c r="S9" s="72"/>
      <c r="T9" s="58"/>
    </row>
    <row r="10" spans="1:20">
      <c r="A10" s="130"/>
      <c r="B10" s="130"/>
      <c r="C10" s="87" t="s">
        <v>18</v>
      </c>
      <c r="D10" s="88"/>
      <c r="E10" s="89"/>
      <c r="F10" s="89"/>
      <c r="G10" s="88"/>
      <c r="H10" s="89"/>
      <c r="J10" s="70"/>
      <c r="K10" s="70"/>
      <c r="L10" s="70"/>
      <c r="M10" s="70"/>
      <c r="N10" s="70"/>
      <c r="O10" s="70"/>
      <c r="P10" s="70"/>
      <c r="Q10" s="59"/>
      <c r="R10" s="77" t="s">
        <v>19</v>
      </c>
      <c r="S10" s="90"/>
      <c r="T10" s="91">
        <f>N172</f>
        <v>0.39133418525149849</v>
      </c>
    </row>
    <row r="11" spans="1:20">
      <c r="A11" s="131"/>
      <c r="B11" s="131"/>
      <c r="C11" s="141" t="s">
        <v>20</v>
      </c>
      <c r="D11" s="142"/>
      <c r="E11" s="60"/>
      <c r="F11" s="60"/>
      <c r="G11" s="60"/>
      <c r="H11" s="60"/>
      <c r="I11" s="63"/>
      <c r="J11" s="64"/>
      <c r="K11" s="64"/>
      <c r="L11" s="64"/>
      <c r="M11" s="64"/>
      <c r="N11" s="64"/>
      <c r="O11" s="64"/>
      <c r="P11" s="64"/>
      <c r="Q11" s="61"/>
      <c r="R11" s="77" t="s">
        <v>21</v>
      </c>
      <c r="S11" s="62"/>
      <c r="T11" s="91">
        <f>T10+J172+L172</f>
        <v>1.0000000000095106</v>
      </c>
    </row>
    <row r="12" spans="1:20" ht="24" customHeight="1">
      <c r="A12" s="103" t="s">
        <v>22</v>
      </c>
      <c r="B12" s="102" t="s">
        <v>23</v>
      </c>
      <c r="C12" s="120" t="s">
        <v>24</v>
      </c>
      <c r="D12" s="121"/>
      <c r="E12" s="121"/>
      <c r="F12" s="122"/>
      <c r="G12" s="123" t="s">
        <v>25</v>
      </c>
      <c r="H12" s="124"/>
      <c r="I12" s="118" t="s">
        <v>26</v>
      </c>
      <c r="J12" s="119"/>
      <c r="K12" s="118" t="s">
        <v>27</v>
      </c>
      <c r="L12" s="119"/>
      <c r="M12" s="118" t="s">
        <v>28</v>
      </c>
      <c r="N12" s="119"/>
      <c r="O12" s="118" t="s">
        <v>29</v>
      </c>
      <c r="P12" s="119"/>
      <c r="Q12" s="118" t="s">
        <v>30</v>
      </c>
      <c r="R12" s="119"/>
      <c r="S12" s="118" t="s">
        <v>31</v>
      </c>
      <c r="T12" s="119"/>
    </row>
    <row r="13" spans="1:20">
      <c r="A13" s="3" t="s">
        <v>32</v>
      </c>
      <c r="B13" s="4" t="s">
        <v>33</v>
      </c>
      <c r="C13" s="5" t="s">
        <v>34</v>
      </c>
      <c r="D13" s="5" t="s">
        <v>35</v>
      </c>
      <c r="E13" s="6" t="s">
        <v>36</v>
      </c>
      <c r="F13" s="5" t="s">
        <v>37</v>
      </c>
      <c r="G13" s="5" t="s">
        <v>35</v>
      </c>
      <c r="H13" s="5" t="s">
        <v>37</v>
      </c>
      <c r="I13" s="7" t="s">
        <v>35</v>
      </c>
      <c r="J13" s="7" t="s">
        <v>37</v>
      </c>
      <c r="K13" s="5" t="s">
        <v>35</v>
      </c>
      <c r="L13" s="5" t="s">
        <v>37</v>
      </c>
      <c r="M13" s="5" t="s">
        <v>35</v>
      </c>
      <c r="N13" s="5" t="s">
        <v>37</v>
      </c>
      <c r="O13" s="5" t="s">
        <v>35</v>
      </c>
      <c r="P13" s="5" t="s">
        <v>37</v>
      </c>
      <c r="Q13" s="5" t="s">
        <v>35</v>
      </c>
      <c r="R13" s="5" t="s">
        <v>37</v>
      </c>
      <c r="S13" s="5" t="s">
        <v>35</v>
      </c>
      <c r="T13" s="5" t="s">
        <v>37</v>
      </c>
    </row>
    <row r="14" spans="1:20">
      <c r="A14" s="22">
        <v>1</v>
      </c>
      <c r="B14" s="23" t="s">
        <v>38</v>
      </c>
      <c r="C14" s="23"/>
      <c r="D14" s="23"/>
      <c r="E14" s="23"/>
      <c r="F14" s="24">
        <f>SUM(F15:F24)</f>
        <v>25338565.661349252</v>
      </c>
      <c r="G14" s="23"/>
      <c r="H14" s="24">
        <f>SUM(H15:H24)</f>
        <v>25338565.661349252</v>
      </c>
      <c r="I14" s="8"/>
      <c r="J14" s="24">
        <f>SUM(J15:J24)</f>
        <v>21913232.229776882</v>
      </c>
      <c r="K14" s="9"/>
      <c r="L14" s="24">
        <f>SUM(L15:L24)</f>
        <v>1712666.7157861853</v>
      </c>
      <c r="M14" s="9"/>
      <c r="N14" s="24">
        <f>SUM(N15:N24)</f>
        <v>1712666.7157861853</v>
      </c>
      <c r="O14" s="9"/>
      <c r="P14" s="24">
        <f>SUM(P22:P24)</f>
        <v>0</v>
      </c>
      <c r="Q14" s="9"/>
      <c r="R14" s="24">
        <f>SUM(R15:R24)</f>
        <v>25338565.661349252</v>
      </c>
      <c r="S14" s="9"/>
      <c r="T14" s="40">
        <f>SUM(T15:T24)</f>
        <v>0</v>
      </c>
    </row>
    <row r="15" spans="1:20">
      <c r="A15" s="25">
        <v>1.01</v>
      </c>
      <c r="B15" s="26" t="s">
        <v>39</v>
      </c>
      <c r="C15" s="25" t="s">
        <v>40</v>
      </c>
      <c r="D15" s="65">
        <v>629.76310000000001</v>
      </c>
      <c r="E15" s="27">
        <v>1089.5928511666668</v>
      </c>
      <c r="F15" s="28">
        <f t="shared" ref="F15:F24" si="0">E15*D15</f>
        <v>686185.37168855872</v>
      </c>
      <c r="G15" s="65">
        <v>629.76310000000001</v>
      </c>
      <c r="H15" s="28">
        <f>G15*E15</f>
        <v>686185.37168855872</v>
      </c>
      <c r="I15" s="66">
        <v>629.76310000000001</v>
      </c>
      <c r="J15" s="10">
        <f t="shared" ref="J15:J24" si="1">+E15*I15</f>
        <v>686185.37168855872</v>
      </c>
      <c r="K15" s="11"/>
      <c r="L15" s="12">
        <f t="shared" ref="L15:L24" si="2">K15*E15</f>
        <v>0</v>
      </c>
      <c r="M15" s="11"/>
      <c r="N15" s="12">
        <f t="shared" ref="N15:N24" si="3">M15*E15</f>
        <v>0</v>
      </c>
      <c r="O15" s="11"/>
      <c r="P15" s="12">
        <f t="shared" ref="P15:P24" si="4">O15*E15</f>
        <v>0</v>
      </c>
      <c r="Q15" s="11">
        <f t="shared" ref="Q15:Q19" si="5">+I15+K15+M15+O15</f>
        <v>629.76310000000001</v>
      </c>
      <c r="R15" s="12">
        <f t="shared" ref="R15:R19" si="6">+J15+L15+N15+P15</f>
        <v>686185.37168855872</v>
      </c>
      <c r="S15" s="11">
        <f>G15-Q15</f>
        <v>0</v>
      </c>
      <c r="T15" s="12">
        <f t="shared" ref="T15:T24" si="7">S15*E15</f>
        <v>0</v>
      </c>
    </row>
    <row r="16" spans="1:20">
      <c r="A16" s="25">
        <v>1.02</v>
      </c>
      <c r="B16" s="26" t="s">
        <v>41</v>
      </c>
      <c r="C16" s="25" t="s">
        <v>42</v>
      </c>
      <c r="D16" s="65">
        <v>103.08620000000001</v>
      </c>
      <c r="E16" s="27">
        <v>11253.219268383333</v>
      </c>
      <c r="F16" s="28">
        <f t="shared" si="0"/>
        <v>1160051.6121444181</v>
      </c>
      <c r="G16" s="65">
        <v>103.08620000000001</v>
      </c>
      <c r="H16" s="28">
        <f t="shared" ref="H16:H24" si="8">G16*E16</f>
        <v>1160051.6121444181</v>
      </c>
      <c r="I16" s="66">
        <v>103.08620000000001</v>
      </c>
      <c r="J16" s="10">
        <f t="shared" si="1"/>
        <v>1160051.6121444181</v>
      </c>
      <c r="K16" s="11"/>
      <c r="L16" s="12">
        <f t="shared" si="2"/>
        <v>0</v>
      </c>
      <c r="M16" s="11"/>
      <c r="N16" s="12">
        <f t="shared" si="3"/>
        <v>0</v>
      </c>
      <c r="O16" s="11"/>
      <c r="P16" s="12">
        <f t="shared" si="4"/>
        <v>0</v>
      </c>
      <c r="Q16" s="11">
        <f t="shared" si="5"/>
        <v>103.08620000000001</v>
      </c>
      <c r="R16" s="12">
        <f t="shared" si="6"/>
        <v>1160051.6121444181</v>
      </c>
      <c r="S16" s="11">
        <f t="shared" ref="S16:S24" si="9">G16-Q16</f>
        <v>0</v>
      </c>
      <c r="T16" s="12">
        <f t="shared" si="7"/>
        <v>0</v>
      </c>
    </row>
    <row r="17" spans="1:20">
      <c r="A17" s="25">
        <v>1.03</v>
      </c>
      <c r="B17" s="26" t="s">
        <v>43</v>
      </c>
      <c r="C17" s="25" t="s">
        <v>44</v>
      </c>
      <c r="D17" s="65">
        <v>1</v>
      </c>
      <c r="E17" s="27">
        <v>6029096.6794624906</v>
      </c>
      <c r="F17" s="28">
        <f t="shared" si="0"/>
        <v>6029096.6794624906</v>
      </c>
      <c r="G17" s="65">
        <v>1</v>
      </c>
      <c r="H17" s="28">
        <f t="shared" si="8"/>
        <v>6029096.6794624906</v>
      </c>
      <c r="I17" s="66">
        <v>1</v>
      </c>
      <c r="J17" s="10">
        <f t="shared" si="1"/>
        <v>6029096.6794624906</v>
      </c>
      <c r="K17" s="11"/>
      <c r="L17" s="12">
        <f t="shared" si="2"/>
        <v>0</v>
      </c>
      <c r="M17" s="11"/>
      <c r="N17" s="12">
        <f t="shared" si="3"/>
        <v>0</v>
      </c>
      <c r="O17" s="11"/>
      <c r="P17" s="12">
        <f t="shared" si="4"/>
        <v>0</v>
      </c>
      <c r="Q17" s="11">
        <f t="shared" si="5"/>
        <v>1</v>
      </c>
      <c r="R17" s="12">
        <f t="shared" si="6"/>
        <v>6029096.6794624906</v>
      </c>
      <c r="S17" s="11">
        <f t="shared" si="9"/>
        <v>0</v>
      </c>
      <c r="T17" s="12">
        <f t="shared" si="7"/>
        <v>0</v>
      </c>
    </row>
    <row r="18" spans="1:20">
      <c r="A18" s="25">
        <v>1.04</v>
      </c>
      <c r="B18" s="26" t="s">
        <v>45</v>
      </c>
      <c r="C18" s="25" t="s">
        <v>44</v>
      </c>
      <c r="D18" s="65">
        <v>1</v>
      </c>
      <c r="E18" s="27">
        <v>1070153.7551826667</v>
      </c>
      <c r="F18" s="28">
        <f t="shared" si="0"/>
        <v>1070153.7551826667</v>
      </c>
      <c r="G18" s="65">
        <v>1</v>
      </c>
      <c r="H18" s="28">
        <f t="shared" si="8"/>
        <v>1070153.7551826667</v>
      </c>
      <c r="I18" s="66">
        <v>1</v>
      </c>
      <c r="J18" s="10">
        <f t="shared" si="1"/>
        <v>1070153.7551826667</v>
      </c>
      <c r="K18" s="11"/>
      <c r="L18" s="12">
        <f t="shared" si="2"/>
        <v>0</v>
      </c>
      <c r="M18" s="11"/>
      <c r="N18" s="12">
        <f t="shared" si="3"/>
        <v>0</v>
      </c>
      <c r="O18" s="11"/>
      <c r="P18" s="12">
        <f t="shared" si="4"/>
        <v>0</v>
      </c>
      <c r="Q18" s="11">
        <f t="shared" si="5"/>
        <v>1</v>
      </c>
      <c r="R18" s="12">
        <f t="shared" si="6"/>
        <v>1070153.7551826667</v>
      </c>
      <c r="S18" s="11">
        <f t="shared" si="9"/>
        <v>0</v>
      </c>
      <c r="T18" s="12">
        <f t="shared" si="7"/>
        <v>0</v>
      </c>
    </row>
    <row r="19" spans="1:20">
      <c r="A19" s="25">
        <v>1.05</v>
      </c>
      <c r="B19" s="26" t="s">
        <v>46</v>
      </c>
      <c r="C19" s="25" t="s">
        <v>44</v>
      </c>
      <c r="D19" s="65">
        <v>1</v>
      </c>
      <c r="E19" s="27">
        <v>1122809.1120386668</v>
      </c>
      <c r="F19" s="28">
        <f t="shared" si="0"/>
        <v>1122809.1120386668</v>
      </c>
      <c r="G19" s="65">
        <v>1</v>
      </c>
      <c r="H19" s="28">
        <f t="shared" si="8"/>
        <v>1122809.1120386668</v>
      </c>
      <c r="I19" s="66">
        <v>1</v>
      </c>
      <c r="J19" s="10">
        <f t="shared" si="1"/>
        <v>1122809.1120386668</v>
      </c>
      <c r="K19" s="11"/>
      <c r="L19" s="12">
        <f t="shared" si="2"/>
        <v>0</v>
      </c>
      <c r="M19" s="11"/>
      <c r="N19" s="12">
        <f t="shared" si="3"/>
        <v>0</v>
      </c>
      <c r="O19" s="11"/>
      <c r="P19" s="12">
        <f t="shared" si="4"/>
        <v>0</v>
      </c>
      <c r="Q19" s="11">
        <f t="shared" si="5"/>
        <v>1</v>
      </c>
      <c r="R19" s="12">
        <f t="shared" si="6"/>
        <v>1122809.1120386668</v>
      </c>
      <c r="S19" s="11">
        <f t="shared" si="9"/>
        <v>0</v>
      </c>
      <c r="T19" s="12">
        <f t="shared" si="7"/>
        <v>0</v>
      </c>
    </row>
    <row r="20" spans="1:20">
      <c r="A20" s="25">
        <v>1.06</v>
      </c>
      <c r="B20" s="26" t="s">
        <v>47</v>
      </c>
      <c r="C20" s="25" t="s">
        <v>48</v>
      </c>
      <c r="D20" s="65">
        <v>3</v>
      </c>
      <c r="E20" s="27">
        <v>1712666.7157861853</v>
      </c>
      <c r="F20" s="28">
        <f t="shared" si="0"/>
        <v>5138000.1473585563</v>
      </c>
      <c r="G20" s="65">
        <v>3</v>
      </c>
      <c r="H20" s="28">
        <f t="shared" si="8"/>
        <v>5138000.1473585563</v>
      </c>
      <c r="I20" s="66">
        <v>1</v>
      </c>
      <c r="J20" s="10">
        <f t="shared" si="1"/>
        <v>1712666.7157861853</v>
      </c>
      <c r="K20" s="11">
        <v>1</v>
      </c>
      <c r="L20" s="12">
        <f t="shared" si="2"/>
        <v>1712666.7157861853</v>
      </c>
      <c r="M20" s="111">
        <v>1</v>
      </c>
      <c r="N20" s="12">
        <f t="shared" si="3"/>
        <v>1712666.7157861853</v>
      </c>
      <c r="O20" s="11"/>
      <c r="P20" s="12">
        <f t="shared" si="4"/>
        <v>0</v>
      </c>
      <c r="Q20" s="11">
        <f t="shared" ref="Q20:Q21" si="10">+I20+K20+M20+O20</f>
        <v>3</v>
      </c>
      <c r="R20" s="12">
        <f t="shared" ref="R20:R21" si="11">+J20+L20+N20+P20</f>
        <v>5138000.1473585563</v>
      </c>
      <c r="S20" s="11">
        <f t="shared" si="9"/>
        <v>0</v>
      </c>
      <c r="T20" s="12">
        <f t="shared" si="7"/>
        <v>0</v>
      </c>
    </row>
    <row r="21" spans="1:20">
      <c r="A21" s="25">
        <v>1.07</v>
      </c>
      <c r="B21" s="26" t="s">
        <v>49</v>
      </c>
      <c r="C21" s="25" t="s">
        <v>50</v>
      </c>
      <c r="D21" s="65">
        <v>188.92893000000001</v>
      </c>
      <c r="E21" s="27">
        <v>23968.687464074974</v>
      </c>
      <c r="F21" s="28">
        <f t="shared" si="0"/>
        <v>4528378.4760920983</v>
      </c>
      <c r="G21" s="65">
        <v>188.92893000000001</v>
      </c>
      <c r="H21" s="28">
        <f t="shared" si="8"/>
        <v>4528378.4760920983</v>
      </c>
      <c r="I21" s="66">
        <v>188.92893000000001</v>
      </c>
      <c r="J21" s="10">
        <f t="shared" si="1"/>
        <v>4528378.4760920983</v>
      </c>
      <c r="K21" s="11"/>
      <c r="L21" s="12">
        <f t="shared" si="2"/>
        <v>0</v>
      </c>
      <c r="M21" s="11"/>
      <c r="N21" s="12">
        <f t="shared" si="3"/>
        <v>0</v>
      </c>
      <c r="O21" s="11"/>
      <c r="P21" s="12">
        <f t="shared" si="4"/>
        <v>0</v>
      </c>
      <c r="Q21" s="11">
        <f t="shared" si="10"/>
        <v>188.92893000000001</v>
      </c>
      <c r="R21" s="12">
        <f t="shared" si="11"/>
        <v>4528378.4760920983</v>
      </c>
      <c r="S21" s="11">
        <f t="shared" si="9"/>
        <v>0</v>
      </c>
      <c r="T21" s="12">
        <f t="shared" si="7"/>
        <v>0</v>
      </c>
    </row>
    <row r="22" spans="1:20">
      <c r="A22" s="25">
        <v>1.08</v>
      </c>
      <c r="B22" s="26" t="s">
        <v>51</v>
      </c>
      <c r="C22" s="25" t="s">
        <v>52</v>
      </c>
      <c r="D22" s="65">
        <v>82.5</v>
      </c>
      <c r="E22" s="27">
        <v>59977.538714000002</v>
      </c>
      <c r="F22" s="28">
        <f t="shared" si="0"/>
        <v>4948146.9439050006</v>
      </c>
      <c r="G22" s="65">
        <v>82.5</v>
      </c>
      <c r="H22" s="28">
        <f t="shared" si="8"/>
        <v>4948146.9439050006</v>
      </c>
      <c r="I22" s="66">
        <v>82.5</v>
      </c>
      <c r="J22" s="10">
        <f t="shared" si="1"/>
        <v>4948146.9439050006</v>
      </c>
      <c r="K22" s="11"/>
      <c r="L22" s="12">
        <f t="shared" si="2"/>
        <v>0</v>
      </c>
      <c r="M22" s="11"/>
      <c r="N22" s="12">
        <f t="shared" si="3"/>
        <v>0</v>
      </c>
      <c r="O22" s="11"/>
      <c r="P22" s="12">
        <f t="shared" si="4"/>
        <v>0</v>
      </c>
      <c r="Q22" s="11">
        <f t="shared" ref="Q22:Q55" si="12">+I22+K22+M22+O22</f>
        <v>82.5</v>
      </c>
      <c r="R22" s="12">
        <f t="shared" ref="R22:R55" si="13">+J22+L22+N22+P22</f>
        <v>4948146.9439050006</v>
      </c>
      <c r="S22" s="11">
        <f t="shared" si="9"/>
        <v>0</v>
      </c>
      <c r="T22" s="12">
        <f t="shared" si="7"/>
        <v>0</v>
      </c>
    </row>
    <row r="23" spans="1:20">
      <c r="A23" s="25">
        <v>1.0900000000000001</v>
      </c>
      <c r="B23" s="26" t="s">
        <v>53</v>
      </c>
      <c r="C23" s="25" t="s">
        <v>40</v>
      </c>
      <c r="D23" s="65">
        <v>10</v>
      </c>
      <c r="E23" s="27">
        <v>32650.228428000006</v>
      </c>
      <c r="F23" s="28">
        <f t="shared" si="0"/>
        <v>326502.28428000008</v>
      </c>
      <c r="G23" s="65">
        <v>10</v>
      </c>
      <c r="H23" s="28">
        <f t="shared" si="8"/>
        <v>326502.28428000008</v>
      </c>
      <c r="I23" s="66">
        <v>10</v>
      </c>
      <c r="J23" s="10">
        <f t="shared" si="1"/>
        <v>326502.28428000008</v>
      </c>
      <c r="K23" s="11"/>
      <c r="L23" s="12">
        <f t="shared" si="2"/>
        <v>0</v>
      </c>
      <c r="M23" s="11"/>
      <c r="N23" s="12">
        <f t="shared" si="3"/>
        <v>0</v>
      </c>
      <c r="O23" s="11"/>
      <c r="P23" s="12">
        <f t="shared" si="4"/>
        <v>0</v>
      </c>
      <c r="Q23" s="11">
        <f t="shared" ref="Q23" si="14">+I23+K23+M23+O23</f>
        <v>10</v>
      </c>
      <c r="R23" s="12">
        <f t="shared" ref="R23" si="15">+J23+L23+N23+P23</f>
        <v>326502.28428000008</v>
      </c>
      <c r="S23" s="11">
        <f t="shared" si="9"/>
        <v>0</v>
      </c>
      <c r="T23" s="12">
        <f t="shared" si="7"/>
        <v>0</v>
      </c>
    </row>
    <row r="24" spans="1:20">
      <c r="A24" s="65">
        <v>1.1000000000000001</v>
      </c>
      <c r="B24" s="26" t="s">
        <v>54</v>
      </c>
      <c r="C24" s="25" t="s">
        <v>42</v>
      </c>
      <c r="D24" s="65">
        <v>40</v>
      </c>
      <c r="E24" s="27">
        <v>8231.0319799200006</v>
      </c>
      <c r="F24" s="28">
        <f t="shared" si="0"/>
        <v>329241.27919680002</v>
      </c>
      <c r="G24" s="65">
        <v>40</v>
      </c>
      <c r="H24" s="28">
        <f t="shared" si="8"/>
        <v>329241.27919680002</v>
      </c>
      <c r="I24" s="66">
        <v>40</v>
      </c>
      <c r="J24" s="10">
        <f t="shared" si="1"/>
        <v>329241.27919680002</v>
      </c>
      <c r="K24" s="11"/>
      <c r="L24" s="12">
        <f t="shared" si="2"/>
        <v>0</v>
      </c>
      <c r="M24" s="11"/>
      <c r="N24" s="12">
        <f t="shared" si="3"/>
        <v>0</v>
      </c>
      <c r="O24" s="11"/>
      <c r="P24" s="12">
        <f t="shared" si="4"/>
        <v>0</v>
      </c>
      <c r="Q24" s="11">
        <f t="shared" si="12"/>
        <v>40</v>
      </c>
      <c r="R24" s="12">
        <f t="shared" si="13"/>
        <v>329241.27919680002</v>
      </c>
      <c r="S24" s="11">
        <f t="shared" si="9"/>
        <v>0</v>
      </c>
      <c r="T24" s="12">
        <f t="shared" si="7"/>
        <v>0</v>
      </c>
    </row>
    <row r="25" spans="1:20">
      <c r="A25" s="29"/>
      <c r="B25" s="30"/>
      <c r="C25" s="30"/>
      <c r="D25" s="30"/>
      <c r="E25" s="30"/>
      <c r="F25" s="31"/>
      <c r="G25" s="30"/>
      <c r="H25" s="31"/>
      <c r="I25" s="13"/>
      <c r="J25" s="10"/>
      <c r="K25" s="11"/>
      <c r="L25" s="12"/>
      <c r="M25" s="11"/>
      <c r="N25" s="12"/>
      <c r="O25" s="11"/>
      <c r="P25" s="12"/>
      <c r="Q25" s="11"/>
      <c r="R25" s="12"/>
      <c r="S25" s="11"/>
      <c r="T25" s="12"/>
    </row>
    <row r="26" spans="1:20">
      <c r="A26" s="22">
        <v>2</v>
      </c>
      <c r="B26" s="23" t="s">
        <v>55</v>
      </c>
      <c r="C26" s="23"/>
      <c r="D26" s="23"/>
      <c r="E26" s="23"/>
      <c r="F26" s="24">
        <f>SUM(F27:F30)</f>
        <v>20759628.980964951</v>
      </c>
      <c r="G26" s="23"/>
      <c r="H26" s="24">
        <f>SUM(H27:H30)</f>
        <v>21398601.795744423</v>
      </c>
      <c r="I26" s="14"/>
      <c r="J26" s="24">
        <f>SUM(J27:J30)</f>
        <v>20759628.980964951</v>
      </c>
      <c r="K26" s="15"/>
      <c r="L26" s="24">
        <f>SUM(L27:L30)</f>
        <v>0</v>
      </c>
      <c r="M26" s="15"/>
      <c r="N26" s="24">
        <f>SUM(N27:N30)</f>
        <v>638972.8147794687</v>
      </c>
      <c r="O26" s="15"/>
      <c r="P26" s="24">
        <f>SUM(P27:P30)</f>
        <v>0</v>
      </c>
      <c r="Q26" s="15"/>
      <c r="R26" s="24">
        <f>SUM(R27:R30)</f>
        <v>21398601.795744423</v>
      </c>
      <c r="S26" s="15"/>
      <c r="T26" s="40">
        <f>SUM(T27:T30)</f>
        <v>0</v>
      </c>
    </row>
    <row r="27" spans="1:20">
      <c r="A27" s="25">
        <v>2.0099999999999998</v>
      </c>
      <c r="B27" s="26" t="s">
        <v>56</v>
      </c>
      <c r="C27" s="25" t="s">
        <v>57</v>
      </c>
      <c r="D27" s="65">
        <v>80</v>
      </c>
      <c r="E27" s="32">
        <v>4794.2085451333342</v>
      </c>
      <c r="F27" s="33">
        <f>E27*D27</f>
        <v>383536.68361066672</v>
      </c>
      <c r="G27" s="65">
        <v>80</v>
      </c>
      <c r="H27" s="33">
        <f t="shared" ref="H27:H30" si="16">G27*E27</f>
        <v>383536.68361066672</v>
      </c>
      <c r="I27" s="66">
        <v>80</v>
      </c>
      <c r="J27" s="10">
        <f>+E27*I27</f>
        <v>383536.68361066672</v>
      </c>
      <c r="K27" s="11"/>
      <c r="L27" s="12">
        <f>K27*E27</f>
        <v>0</v>
      </c>
      <c r="M27" s="11"/>
      <c r="N27" s="12">
        <f>M27*E27</f>
        <v>0</v>
      </c>
      <c r="O27" s="11"/>
      <c r="P27" s="12">
        <f>O27*E27</f>
        <v>0</v>
      </c>
      <c r="Q27" s="11">
        <f t="shared" si="12"/>
        <v>80</v>
      </c>
      <c r="R27" s="12">
        <f t="shared" si="13"/>
        <v>383536.68361066672</v>
      </c>
      <c r="S27" s="11">
        <f t="shared" ref="S27:S30" si="17">G27-Q27</f>
        <v>0</v>
      </c>
      <c r="T27" s="12">
        <f>S27*E27</f>
        <v>0</v>
      </c>
    </row>
    <row r="28" spans="1:20">
      <c r="A28" s="25">
        <v>2.02</v>
      </c>
      <c r="B28" s="26" t="s">
        <v>58</v>
      </c>
      <c r="C28" s="25" t="s">
        <v>50</v>
      </c>
      <c r="D28" s="65">
        <v>2.3039999999999998</v>
      </c>
      <c r="E28" s="32">
        <v>26150.228428000006</v>
      </c>
      <c r="F28" s="33">
        <f>E28*D28</f>
        <v>60250.126298112009</v>
      </c>
      <c r="G28" s="65">
        <v>2.3039999999999998</v>
      </c>
      <c r="H28" s="33">
        <f t="shared" si="16"/>
        <v>60250.126298112009</v>
      </c>
      <c r="I28" s="66">
        <v>2.3040000000000003</v>
      </c>
      <c r="J28" s="10">
        <f>+E28*I28</f>
        <v>60250.126298112024</v>
      </c>
      <c r="K28" s="11"/>
      <c r="L28" s="12">
        <f>K28*E28</f>
        <v>0</v>
      </c>
      <c r="M28" s="11"/>
      <c r="N28" s="12">
        <f>M28*E28</f>
        <v>0</v>
      </c>
      <c r="O28" s="11"/>
      <c r="P28" s="12">
        <f>O28*E28</f>
        <v>0</v>
      </c>
      <c r="Q28" s="11">
        <f t="shared" si="12"/>
        <v>2.3040000000000003</v>
      </c>
      <c r="R28" s="12">
        <f t="shared" si="13"/>
        <v>60250.126298112024</v>
      </c>
      <c r="S28" s="11">
        <f t="shared" si="17"/>
        <v>0</v>
      </c>
      <c r="T28" s="12">
        <f>S28*E28</f>
        <v>0</v>
      </c>
    </row>
    <row r="29" spans="1:20">
      <c r="A29" s="25">
        <v>2.0299999999999998</v>
      </c>
      <c r="B29" s="26" t="s">
        <v>59</v>
      </c>
      <c r="C29" s="25" t="s">
        <v>60</v>
      </c>
      <c r="D29" s="65">
        <v>188.92893000000001</v>
      </c>
      <c r="E29" s="32">
        <v>39222.274214000005</v>
      </c>
      <c r="F29" s="33">
        <f>E29*D29</f>
        <v>7410222.2994176121</v>
      </c>
      <c r="G29" s="65">
        <v>205.22</v>
      </c>
      <c r="H29" s="33">
        <f t="shared" si="16"/>
        <v>8049195.114197081</v>
      </c>
      <c r="I29" s="66">
        <v>188.92893000000001</v>
      </c>
      <c r="J29" s="10">
        <f>+E29*I29</f>
        <v>7410222.2994176121</v>
      </c>
      <c r="K29" s="11"/>
      <c r="L29" s="12">
        <f>K29*E29</f>
        <v>0</v>
      </c>
      <c r="M29" s="111">
        <v>16.291069999999991</v>
      </c>
      <c r="N29" s="12">
        <f>M29*E29</f>
        <v>638972.8147794687</v>
      </c>
      <c r="O29" s="11"/>
      <c r="P29" s="12">
        <f>O29*E29</f>
        <v>0</v>
      </c>
      <c r="Q29" s="11">
        <f t="shared" ref="Q29" si="18">+I29+K29+M29+O29</f>
        <v>205.22</v>
      </c>
      <c r="R29" s="12">
        <f t="shared" ref="R29" si="19">+J29+L29+N29+P29</f>
        <v>8049195.114197081</v>
      </c>
      <c r="S29" s="11">
        <f t="shared" si="17"/>
        <v>0</v>
      </c>
      <c r="T29" s="12">
        <f>S29*E29</f>
        <v>0</v>
      </c>
    </row>
    <row r="30" spans="1:20">
      <c r="A30" s="25">
        <v>2.04</v>
      </c>
      <c r="B30" s="26" t="s">
        <v>61</v>
      </c>
      <c r="C30" s="25" t="s">
        <v>50</v>
      </c>
      <c r="D30" s="65">
        <v>251.90524000000002</v>
      </c>
      <c r="E30" s="32">
        <v>51232.042142666665</v>
      </c>
      <c r="F30" s="33">
        <f>E30*D30</f>
        <v>12905619.871638563</v>
      </c>
      <c r="G30" s="65">
        <v>251.90524000000002</v>
      </c>
      <c r="H30" s="33">
        <f t="shared" si="16"/>
        <v>12905619.871638563</v>
      </c>
      <c r="I30" s="66">
        <v>251.90524000000002</v>
      </c>
      <c r="J30" s="10">
        <f>+E30*I30</f>
        <v>12905619.871638563</v>
      </c>
      <c r="K30" s="11"/>
      <c r="L30" s="12">
        <f>K30*E30</f>
        <v>0</v>
      </c>
      <c r="M30" s="11"/>
      <c r="N30" s="12">
        <f>M30*E30</f>
        <v>0</v>
      </c>
      <c r="O30" s="11"/>
      <c r="P30" s="12">
        <f>O30*E30</f>
        <v>0</v>
      </c>
      <c r="Q30" s="11">
        <f t="shared" si="12"/>
        <v>251.90524000000002</v>
      </c>
      <c r="R30" s="12">
        <f t="shared" si="13"/>
        <v>12905619.871638563</v>
      </c>
      <c r="S30" s="11">
        <f t="shared" si="17"/>
        <v>0</v>
      </c>
      <c r="T30" s="12">
        <f>S30*E30</f>
        <v>0</v>
      </c>
    </row>
    <row r="31" spans="1:20">
      <c r="A31" s="29"/>
      <c r="B31" s="30"/>
      <c r="C31" s="30"/>
      <c r="D31" s="30"/>
      <c r="E31" s="30"/>
      <c r="F31" s="35"/>
      <c r="G31" s="30"/>
      <c r="H31" s="35"/>
      <c r="I31" s="13"/>
      <c r="J31" s="10">
        <f>+E31*I31</f>
        <v>0</v>
      </c>
      <c r="K31" s="11"/>
      <c r="L31" s="12">
        <f>K31*E31</f>
        <v>0</v>
      </c>
      <c r="M31" s="11"/>
      <c r="N31" s="12">
        <f>M31*E31</f>
        <v>0</v>
      </c>
      <c r="O31" s="11"/>
      <c r="P31" s="12">
        <f>O31*E31</f>
        <v>0</v>
      </c>
      <c r="Q31" s="11">
        <f t="shared" si="12"/>
        <v>0</v>
      </c>
      <c r="R31" s="12">
        <f t="shared" si="13"/>
        <v>0</v>
      </c>
      <c r="S31" s="11">
        <f>D31-Q31</f>
        <v>0</v>
      </c>
      <c r="T31" s="12">
        <f>ROUND((S31*E31),0)</f>
        <v>0</v>
      </c>
    </row>
    <row r="32" spans="1:20">
      <c r="A32" s="22">
        <v>3</v>
      </c>
      <c r="B32" s="23" t="s">
        <v>62</v>
      </c>
      <c r="C32" s="23"/>
      <c r="D32" s="23"/>
      <c r="E32" s="23"/>
      <c r="F32" s="24">
        <f>SUM(F33:F41)</f>
        <v>123992353.67812705</v>
      </c>
      <c r="G32" s="23"/>
      <c r="H32" s="24">
        <f>SUM(H33:H41)</f>
        <v>126084382.84685296</v>
      </c>
      <c r="I32" s="14"/>
      <c r="J32" s="24">
        <f>SUM(J33:J41)</f>
        <v>93309262.596614525</v>
      </c>
      <c r="K32" s="15"/>
      <c r="L32" s="24">
        <f>SUM(L33:L41)</f>
        <v>15402796.424764691</v>
      </c>
      <c r="M32" s="15"/>
      <c r="N32" s="24">
        <f>SUM(N33:N41)</f>
        <v>17372323.825473737</v>
      </c>
      <c r="O32" s="15"/>
      <c r="P32" s="24">
        <f>SUM(P33:P41)</f>
        <v>0</v>
      </c>
      <c r="Q32" s="15"/>
      <c r="R32" s="24">
        <f>SUM(R33:R41)</f>
        <v>126084382.84685296</v>
      </c>
      <c r="S32" s="15"/>
      <c r="T32" s="40">
        <f>SUM(T33:T41)</f>
        <v>0</v>
      </c>
    </row>
    <row r="33" spans="1:20">
      <c r="A33" s="36">
        <v>3.01</v>
      </c>
      <c r="B33" s="26" t="s">
        <v>63</v>
      </c>
      <c r="C33" s="25" t="s">
        <v>57</v>
      </c>
      <c r="D33" s="65">
        <v>209.8946</v>
      </c>
      <c r="E33" s="27">
        <v>59014.213670835001</v>
      </c>
      <c r="F33" s="33">
        <f t="shared" ref="F33:F41" si="20">+E33*D33</f>
        <v>12386764.772754444</v>
      </c>
      <c r="G33" s="65">
        <v>226.18566999999999</v>
      </c>
      <c r="H33" s="33">
        <f t="shared" ref="H33:H41" si="21">G33*E33</f>
        <v>13348169.458660973</v>
      </c>
      <c r="I33" s="66">
        <v>209.89459999999997</v>
      </c>
      <c r="J33" s="10">
        <f t="shared" ref="J33:J41" si="22">+E33*I33</f>
        <v>12386764.772754442</v>
      </c>
      <c r="K33" s="11"/>
      <c r="L33" s="12">
        <f t="shared" ref="L33:L41" si="23">K33*E33</f>
        <v>0</v>
      </c>
      <c r="M33" s="111">
        <v>16.291069999999991</v>
      </c>
      <c r="N33" s="12">
        <f t="shared" ref="N33:N41" si="24">M33*E33</f>
        <v>961404.68590652943</v>
      </c>
      <c r="O33" s="11"/>
      <c r="P33" s="12">
        <f t="shared" ref="P33:P41" si="25">O33*E33</f>
        <v>0</v>
      </c>
      <c r="Q33" s="11">
        <f t="shared" si="12"/>
        <v>226.18566999999996</v>
      </c>
      <c r="R33" s="12">
        <f t="shared" si="13"/>
        <v>13348169.458660971</v>
      </c>
      <c r="S33" s="11">
        <f t="shared" ref="S33:S41" si="26">G33-Q33</f>
        <v>0</v>
      </c>
      <c r="T33" s="12">
        <f t="shared" ref="T33:T41" si="27">S33*E33</f>
        <v>0</v>
      </c>
    </row>
    <row r="34" spans="1:20">
      <c r="A34" s="36">
        <v>3.02</v>
      </c>
      <c r="B34" s="26" t="s">
        <v>64</v>
      </c>
      <c r="C34" s="25" t="s">
        <v>42</v>
      </c>
      <c r="D34" s="65">
        <v>120</v>
      </c>
      <c r="E34" s="27">
        <v>18028.582003091939</v>
      </c>
      <c r="F34" s="33">
        <f t="shared" si="20"/>
        <v>2163429.8403710327</v>
      </c>
      <c r="G34" s="65">
        <v>120</v>
      </c>
      <c r="H34" s="33">
        <f t="shared" si="21"/>
        <v>2163429.8403710327</v>
      </c>
      <c r="I34" s="13"/>
      <c r="J34" s="10">
        <f t="shared" si="22"/>
        <v>0</v>
      </c>
      <c r="K34" s="11">
        <v>120</v>
      </c>
      <c r="L34" s="12">
        <f t="shared" si="23"/>
        <v>2163429.8403710327</v>
      </c>
      <c r="M34" s="11"/>
      <c r="N34" s="12">
        <f t="shared" si="24"/>
        <v>0</v>
      </c>
      <c r="O34" s="11"/>
      <c r="P34" s="12">
        <f t="shared" si="25"/>
        <v>0</v>
      </c>
      <c r="Q34" s="11">
        <f t="shared" si="12"/>
        <v>120</v>
      </c>
      <c r="R34" s="12">
        <f t="shared" si="13"/>
        <v>2163429.8403710327</v>
      </c>
      <c r="S34" s="11">
        <f t="shared" si="26"/>
        <v>0</v>
      </c>
      <c r="T34" s="12">
        <f t="shared" si="27"/>
        <v>0</v>
      </c>
    </row>
    <row r="35" spans="1:20">
      <c r="A35" s="36">
        <v>3.0299999999999994</v>
      </c>
      <c r="B35" s="26" t="s">
        <v>65</v>
      </c>
      <c r="C35" s="25" t="s">
        <v>57</v>
      </c>
      <c r="D35" s="65">
        <v>246.05009999999999</v>
      </c>
      <c r="E35" s="27">
        <v>56950.991478465003</v>
      </c>
      <c r="F35" s="33">
        <f t="shared" si="20"/>
        <v>14012797.148375461</v>
      </c>
      <c r="G35" s="65">
        <v>246.05010000000001</v>
      </c>
      <c r="H35" s="33">
        <f t="shared" si="21"/>
        <v>14012797.148375463</v>
      </c>
      <c r="I35" s="66">
        <v>246.05010000000001</v>
      </c>
      <c r="J35" s="10">
        <f t="shared" si="22"/>
        <v>14012797.148375463</v>
      </c>
      <c r="K35" s="11"/>
      <c r="L35" s="12">
        <f t="shared" si="23"/>
        <v>0</v>
      </c>
      <c r="M35" s="11"/>
      <c r="N35" s="12">
        <f t="shared" si="24"/>
        <v>0</v>
      </c>
      <c r="O35" s="11"/>
      <c r="P35" s="12">
        <f t="shared" si="25"/>
        <v>0</v>
      </c>
      <c r="Q35" s="11">
        <f t="shared" si="12"/>
        <v>246.05010000000001</v>
      </c>
      <c r="R35" s="12">
        <f t="shared" si="13"/>
        <v>14012797.148375463</v>
      </c>
      <c r="S35" s="11">
        <f t="shared" si="26"/>
        <v>0</v>
      </c>
      <c r="T35" s="12">
        <f t="shared" si="27"/>
        <v>0</v>
      </c>
    </row>
    <row r="36" spans="1:20">
      <c r="A36" s="36">
        <v>3.0399999999999991</v>
      </c>
      <c r="B36" s="26" t="s">
        <v>66</v>
      </c>
      <c r="C36" s="25" t="s">
        <v>40</v>
      </c>
      <c r="D36" s="65">
        <v>364.77010000000001</v>
      </c>
      <c r="E36" s="27">
        <v>67312.412475666686</v>
      </c>
      <c r="F36" s="33">
        <f t="shared" si="20"/>
        <v>24553555.429990187</v>
      </c>
      <c r="G36" s="65">
        <v>364.77010000000001</v>
      </c>
      <c r="H36" s="33">
        <f t="shared" si="21"/>
        <v>24553555.429990187</v>
      </c>
      <c r="I36" s="66">
        <v>364.77010000000001</v>
      </c>
      <c r="J36" s="10">
        <f t="shared" si="22"/>
        <v>24553555.429990187</v>
      </c>
      <c r="K36" s="11"/>
      <c r="L36" s="12">
        <f t="shared" si="23"/>
        <v>0</v>
      </c>
      <c r="M36" s="11"/>
      <c r="N36" s="12">
        <f t="shared" si="24"/>
        <v>0</v>
      </c>
      <c r="O36" s="11"/>
      <c r="P36" s="12">
        <f t="shared" si="25"/>
        <v>0</v>
      </c>
      <c r="Q36" s="11">
        <f t="shared" si="12"/>
        <v>364.77010000000001</v>
      </c>
      <c r="R36" s="12">
        <f t="shared" si="13"/>
        <v>24553555.429990187</v>
      </c>
      <c r="S36" s="11">
        <f t="shared" si="26"/>
        <v>0</v>
      </c>
      <c r="T36" s="12">
        <f t="shared" si="27"/>
        <v>0</v>
      </c>
    </row>
    <row r="37" spans="1:20">
      <c r="A37" s="36">
        <v>3.05</v>
      </c>
      <c r="B37" s="26" t="s">
        <v>67</v>
      </c>
      <c r="C37" s="25" t="s">
        <v>40</v>
      </c>
      <c r="D37" s="65">
        <v>187.54640000000001</v>
      </c>
      <c r="E37" s="27">
        <v>88990.228986750008</v>
      </c>
      <c r="F37" s="33">
        <f t="shared" si="20"/>
        <v>16689797.081640612</v>
      </c>
      <c r="G37" s="65">
        <v>187.54640000000001</v>
      </c>
      <c r="H37" s="33">
        <f t="shared" si="21"/>
        <v>16689797.081640612</v>
      </c>
      <c r="I37" s="66">
        <v>155</v>
      </c>
      <c r="J37" s="10">
        <f t="shared" si="22"/>
        <v>13793485.49294625</v>
      </c>
      <c r="K37" s="11">
        <v>32.546400000000006</v>
      </c>
      <c r="L37" s="12">
        <f t="shared" si="23"/>
        <v>2896311.588694361</v>
      </c>
      <c r="M37" s="11"/>
      <c r="N37" s="12">
        <f t="shared" si="24"/>
        <v>0</v>
      </c>
      <c r="O37" s="11"/>
      <c r="P37" s="12">
        <f t="shared" si="25"/>
        <v>0</v>
      </c>
      <c r="Q37" s="11">
        <f t="shared" si="12"/>
        <v>187.54640000000001</v>
      </c>
      <c r="R37" s="12">
        <f t="shared" si="13"/>
        <v>16689797.081640612</v>
      </c>
      <c r="S37" s="11">
        <f t="shared" si="26"/>
        <v>0</v>
      </c>
      <c r="T37" s="12">
        <f t="shared" si="27"/>
        <v>0</v>
      </c>
    </row>
    <row r="38" spans="1:20" ht="24">
      <c r="A38" s="36">
        <v>3.0599999999999987</v>
      </c>
      <c r="B38" s="26" t="s">
        <v>68</v>
      </c>
      <c r="C38" s="25" t="s">
        <v>69</v>
      </c>
      <c r="D38" s="65">
        <v>187.54640000000001</v>
      </c>
      <c r="E38" s="34">
        <v>134708.47929664335</v>
      </c>
      <c r="F38" s="33">
        <f t="shared" si="20"/>
        <v>25264090.341559991</v>
      </c>
      <c r="G38" s="65">
        <v>187.54640000000001</v>
      </c>
      <c r="H38" s="33">
        <f t="shared" si="21"/>
        <v>25264090.341559991</v>
      </c>
      <c r="I38" s="66"/>
      <c r="J38" s="10">
        <f t="shared" si="22"/>
        <v>0</v>
      </c>
      <c r="K38" s="13">
        <v>74.114085000000003</v>
      </c>
      <c r="L38" s="10">
        <f t="shared" si="23"/>
        <v>9983795.6848121658</v>
      </c>
      <c r="M38" s="112">
        <v>113.432315</v>
      </c>
      <c r="N38" s="10">
        <f t="shared" si="24"/>
        <v>15280294.656747827</v>
      </c>
      <c r="O38" s="13"/>
      <c r="P38" s="10">
        <f t="shared" si="25"/>
        <v>0</v>
      </c>
      <c r="Q38" s="13">
        <f t="shared" si="12"/>
        <v>187.54640000000001</v>
      </c>
      <c r="R38" s="10">
        <f t="shared" si="13"/>
        <v>25264090.341559991</v>
      </c>
      <c r="S38" s="11">
        <f t="shared" si="26"/>
        <v>0</v>
      </c>
      <c r="T38" s="12">
        <f t="shared" si="27"/>
        <v>0</v>
      </c>
    </row>
    <row r="39" spans="1:20">
      <c r="A39" s="36">
        <v>3.0699999999999985</v>
      </c>
      <c r="B39" s="26" t="s">
        <v>70</v>
      </c>
      <c r="C39" s="25" t="s">
        <v>52</v>
      </c>
      <c r="D39" s="65">
        <v>6.2344999999999997</v>
      </c>
      <c r="E39" s="27">
        <v>57624.398249599995</v>
      </c>
      <c r="F39" s="33">
        <f t="shared" si="20"/>
        <v>359259.31088713114</v>
      </c>
      <c r="G39" s="65">
        <v>6.2344999999999997</v>
      </c>
      <c r="H39" s="33">
        <f t="shared" si="21"/>
        <v>359259.31088713114</v>
      </c>
      <c r="I39" s="13"/>
      <c r="J39" s="10">
        <f t="shared" si="22"/>
        <v>0</v>
      </c>
      <c r="K39" s="11">
        <v>6.2344999999999997</v>
      </c>
      <c r="L39" s="12">
        <f t="shared" si="23"/>
        <v>359259.31088713114</v>
      </c>
      <c r="M39" s="11"/>
      <c r="N39" s="12">
        <f t="shared" si="24"/>
        <v>0</v>
      </c>
      <c r="O39" s="11"/>
      <c r="P39" s="12">
        <f t="shared" si="25"/>
        <v>0</v>
      </c>
      <c r="Q39" s="11">
        <f t="shared" ref="Q39:Q40" si="28">+I39+K39+M39+O39</f>
        <v>6.2344999999999997</v>
      </c>
      <c r="R39" s="12">
        <f t="shared" ref="R39:R40" si="29">+J39+L39+N39+P39</f>
        <v>359259.31088713114</v>
      </c>
      <c r="S39" s="11">
        <f t="shared" si="26"/>
        <v>0</v>
      </c>
      <c r="T39" s="12">
        <f t="shared" si="27"/>
        <v>0</v>
      </c>
    </row>
    <row r="40" spans="1:20">
      <c r="A40" s="36">
        <v>3.0799999999999983</v>
      </c>
      <c r="B40" s="26" t="s">
        <v>71</v>
      </c>
      <c r="C40" s="25" t="s">
        <v>40</v>
      </c>
      <c r="D40" s="65">
        <v>34.4422</v>
      </c>
      <c r="E40" s="27">
        <v>94275.986999895002</v>
      </c>
      <c r="F40" s="33">
        <f t="shared" si="20"/>
        <v>3247072.3994477838</v>
      </c>
      <c r="G40" s="65">
        <v>34.4422</v>
      </c>
      <c r="H40" s="33">
        <f t="shared" si="21"/>
        <v>3247072.3994477838</v>
      </c>
      <c r="I40" s="66">
        <v>34.4422</v>
      </c>
      <c r="J40" s="10">
        <f t="shared" si="22"/>
        <v>3247072.3994477838</v>
      </c>
      <c r="K40" s="11"/>
      <c r="L40" s="12">
        <f t="shared" si="23"/>
        <v>0</v>
      </c>
      <c r="M40" s="11"/>
      <c r="N40" s="12">
        <f t="shared" si="24"/>
        <v>0</v>
      </c>
      <c r="O40" s="11"/>
      <c r="P40" s="12">
        <f t="shared" si="25"/>
        <v>0</v>
      </c>
      <c r="Q40" s="11">
        <f t="shared" si="28"/>
        <v>34.4422</v>
      </c>
      <c r="R40" s="12">
        <f t="shared" si="29"/>
        <v>3247072.3994477838</v>
      </c>
      <c r="S40" s="11">
        <f t="shared" si="26"/>
        <v>0</v>
      </c>
      <c r="T40" s="12">
        <f t="shared" si="27"/>
        <v>0</v>
      </c>
    </row>
    <row r="41" spans="1:20">
      <c r="A41" s="36">
        <v>3.0899999999999981</v>
      </c>
      <c r="B41" s="26" t="s">
        <v>72</v>
      </c>
      <c r="C41" s="25" t="s">
        <v>40</v>
      </c>
      <c r="D41" s="65">
        <v>364.77010000000001</v>
      </c>
      <c r="E41" s="27">
        <v>69401.486999895002</v>
      </c>
      <c r="F41" s="33">
        <f t="shared" si="20"/>
        <v>25315587.3531004</v>
      </c>
      <c r="G41" s="65">
        <v>381.06117</v>
      </c>
      <c r="H41" s="33">
        <f t="shared" si="21"/>
        <v>26446211.835919779</v>
      </c>
      <c r="I41" s="13">
        <v>364.77010000000001</v>
      </c>
      <c r="J41" s="10">
        <f t="shared" si="22"/>
        <v>25315587.3531004</v>
      </c>
      <c r="K41" s="11"/>
      <c r="L41" s="12">
        <f t="shared" si="23"/>
        <v>0</v>
      </c>
      <c r="M41" s="111">
        <v>16.291069999999991</v>
      </c>
      <c r="N41" s="12">
        <f t="shared" si="24"/>
        <v>1130624.4828193788</v>
      </c>
      <c r="O41" s="11"/>
      <c r="P41" s="12">
        <f t="shared" si="25"/>
        <v>0</v>
      </c>
      <c r="Q41" s="11">
        <f t="shared" si="12"/>
        <v>381.06117</v>
      </c>
      <c r="R41" s="12">
        <f t="shared" si="13"/>
        <v>26446211.835919779</v>
      </c>
      <c r="S41" s="11">
        <f t="shared" si="26"/>
        <v>0</v>
      </c>
      <c r="T41" s="12">
        <f t="shared" si="27"/>
        <v>0</v>
      </c>
    </row>
    <row r="42" spans="1:20">
      <c r="A42" s="29"/>
      <c r="B42" s="30"/>
      <c r="C42" s="30"/>
      <c r="D42" s="30"/>
      <c r="E42" s="30"/>
      <c r="F42" s="35"/>
      <c r="G42" s="30"/>
      <c r="H42" s="35"/>
      <c r="I42" s="13"/>
      <c r="J42" s="10"/>
      <c r="K42" s="11"/>
      <c r="L42" s="12"/>
      <c r="M42" s="11"/>
      <c r="N42" s="12"/>
      <c r="O42" s="11"/>
      <c r="P42" s="12"/>
      <c r="Q42" s="11"/>
      <c r="R42" s="12"/>
      <c r="S42" s="11"/>
      <c r="T42" s="12"/>
    </row>
    <row r="43" spans="1:20">
      <c r="A43" s="22">
        <v>4</v>
      </c>
      <c r="B43" s="23" t="s">
        <v>73</v>
      </c>
      <c r="C43" s="23"/>
      <c r="D43" s="23"/>
      <c r="E43" s="23"/>
      <c r="F43" s="24">
        <f>SUM(F44:F46)</f>
        <v>10802433.835544819</v>
      </c>
      <c r="G43" s="23"/>
      <c r="H43" s="24">
        <f>SUM(H44:H46)</f>
        <v>10802433.835544819</v>
      </c>
      <c r="I43" s="46"/>
      <c r="J43" s="24">
        <f>SUM(J44:J46)</f>
        <v>0</v>
      </c>
      <c r="K43" s="15"/>
      <c r="L43" s="24">
        <f>SUM(L44:L46)</f>
        <v>10802433.835544819</v>
      </c>
      <c r="M43" s="15"/>
      <c r="N43" s="24">
        <f>SUM(N44:N46)</f>
        <v>0</v>
      </c>
      <c r="O43" s="15"/>
      <c r="P43" s="24">
        <f>SUM(P44:P46)</f>
        <v>0</v>
      </c>
      <c r="Q43" s="15"/>
      <c r="R43" s="24">
        <f>SUM(R44:R46)</f>
        <v>10802433.835544819</v>
      </c>
      <c r="S43" s="15"/>
      <c r="T43" s="40">
        <f>SUM(T44:T46)</f>
        <v>0</v>
      </c>
    </row>
    <row r="44" spans="1:20">
      <c r="A44" s="36">
        <v>4.01</v>
      </c>
      <c r="B44" s="26" t="s">
        <v>74</v>
      </c>
      <c r="C44" s="25" t="s">
        <v>42</v>
      </c>
      <c r="D44" s="65">
        <v>246.05010000000001</v>
      </c>
      <c r="E44" s="27">
        <v>28188.911256764586</v>
      </c>
      <c r="F44" s="33">
        <f>E44*D44</f>
        <v>6935884.4336180529</v>
      </c>
      <c r="G44" s="65">
        <v>246.05010000000001</v>
      </c>
      <c r="H44" s="33">
        <f t="shared" ref="H44:H46" si="30">G44*E44</f>
        <v>6935884.4336180529</v>
      </c>
      <c r="I44" s="13"/>
      <c r="J44" s="10">
        <f>+E44*I44</f>
        <v>0</v>
      </c>
      <c r="K44" s="11">
        <v>246.05010000000001</v>
      </c>
      <c r="L44" s="12">
        <f>K44*E44</f>
        <v>6935884.4336180529</v>
      </c>
      <c r="M44" s="11"/>
      <c r="N44" s="12">
        <f>M44*E44</f>
        <v>0</v>
      </c>
      <c r="O44" s="11"/>
      <c r="P44" s="12">
        <f>O44*E44</f>
        <v>0</v>
      </c>
      <c r="Q44" s="11">
        <f t="shared" si="12"/>
        <v>246.05010000000001</v>
      </c>
      <c r="R44" s="12">
        <f t="shared" si="13"/>
        <v>6935884.4336180529</v>
      </c>
      <c r="S44" s="11">
        <f t="shared" ref="S44:S46" si="31">G44-Q44</f>
        <v>0</v>
      </c>
      <c r="T44" s="12">
        <f>S44*E44</f>
        <v>0</v>
      </c>
    </row>
    <row r="45" spans="1:20" ht="51" customHeight="1">
      <c r="A45" s="36">
        <v>4.0199999999999996</v>
      </c>
      <c r="B45" s="26" t="s">
        <v>75</v>
      </c>
      <c r="C45" s="25" t="s">
        <v>69</v>
      </c>
      <c r="D45" s="65">
        <v>160</v>
      </c>
      <c r="E45" s="27">
        <v>17922.106722168162</v>
      </c>
      <c r="F45" s="33">
        <f>E45*D45</f>
        <v>2867537.0755469059</v>
      </c>
      <c r="G45" s="65">
        <v>160</v>
      </c>
      <c r="H45" s="33">
        <f t="shared" si="30"/>
        <v>2867537.0755469059</v>
      </c>
      <c r="I45" s="43"/>
      <c r="J45" s="10">
        <f>+E45*I45</f>
        <v>0</v>
      </c>
      <c r="K45" s="13">
        <v>160</v>
      </c>
      <c r="L45" s="10">
        <f>K45*E45</f>
        <v>2867537.0755469059</v>
      </c>
      <c r="M45" s="13"/>
      <c r="N45" s="10">
        <f>M45*E45</f>
        <v>0</v>
      </c>
      <c r="O45" s="13"/>
      <c r="P45" s="10">
        <f>O45*E45</f>
        <v>0</v>
      </c>
      <c r="Q45" s="13">
        <f t="shared" si="12"/>
        <v>160</v>
      </c>
      <c r="R45" s="10">
        <f t="shared" si="13"/>
        <v>2867537.0755469059</v>
      </c>
      <c r="S45" s="13">
        <f t="shared" si="31"/>
        <v>0</v>
      </c>
      <c r="T45" s="10">
        <f>S45*E45</f>
        <v>0</v>
      </c>
    </row>
    <row r="46" spans="1:20" ht="11.25" customHeight="1">
      <c r="A46" s="36">
        <v>4.03</v>
      </c>
      <c r="B46" s="26" t="s">
        <v>76</v>
      </c>
      <c r="C46" s="25" t="s">
        <v>52</v>
      </c>
      <c r="D46" s="65">
        <v>12</v>
      </c>
      <c r="E46" s="27">
        <v>83251.027198321681</v>
      </c>
      <c r="F46" s="33">
        <f>E46*D46</f>
        <v>999012.32637986017</v>
      </c>
      <c r="G46" s="65">
        <v>12</v>
      </c>
      <c r="H46" s="33">
        <f t="shared" si="30"/>
        <v>999012.32637986017</v>
      </c>
      <c r="I46" s="13"/>
      <c r="J46" s="10">
        <f>+E46*I46</f>
        <v>0</v>
      </c>
      <c r="K46" s="11">
        <v>12</v>
      </c>
      <c r="L46" s="12">
        <f>K46*E46</f>
        <v>999012.32637986017</v>
      </c>
      <c r="M46" s="11"/>
      <c r="N46" s="12">
        <f>M46*E46</f>
        <v>0</v>
      </c>
      <c r="O46" s="11"/>
      <c r="P46" s="12">
        <f>O46*E46</f>
        <v>0</v>
      </c>
      <c r="Q46" s="11">
        <f t="shared" si="12"/>
        <v>12</v>
      </c>
      <c r="R46" s="12">
        <f t="shared" si="13"/>
        <v>999012.32637986017</v>
      </c>
      <c r="S46" s="11">
        <f t="shared" si="31"/>
        <v>0</v>
      </c>
      <c r="T46" s="12">
        <f>S46*E46</f>
        <v>0</v>
      </c>
    </row>
    <row r="47" spans="1:20">
      <c r="A47" s="29"/>
      <c r="B47" s="30"/>
      <c r="C47" s="30"/>
      <c r="D47" s="30"/>
      <c r="E47" s="30"/>
      <c r="F47" s="35"/>
      <c r="G47" s="30"/>
      <c r="H47" s="35"/>
      <c r="I47" s="13"/>
      <c r="J47" s="10"/>
      <c r="K47" s="11"/>
      <c r="L47" s="12"/>
      <c r="M47" s="11"/>
      <c r="N47" s="12"/>
      <c r="O47" s="11"/>
      <c r="P47" s="12">
        <f>O47*E47</f>
        <v>0</v>
      </c>
      <c r="Q47" s="11"/>
      <c r="R47" s="12"/>
      <c r="S47" s="11"/>
      <c r="T47" s="12"/>
    </row>
    <row r="48" spans="1:20">
      <c r="A48" s="22">
        <v>5</v>
      </c>
      <c r="B48" s="23" t="s">
        <v>77</v>
      </c>
      <c r="C48" s="23"/>
      <c r="D48" s="23"/>
      <c r="E48" s="23"/>
      <c r="F48" s="24">
        <f>SUM(F49:F51)</f>
        <v>22490032.932665538</v>
      </c>
      <c r="G48" s="23"/>
      <c r="H48" s="24">
        <f>SUM(H49:H51)</f>
        <v>22490032.932665538</v>
      </c>
      <c r="I48" s="46"/>
      <c r="J48" s="24">
        <f>SUM(J49:J51)</f>
        <v>378898.27158166678</v>
      </c>
      <c r="K48" s="15"/>
      <c r="L48" s="24">
        <f>SUM(L49:L51)</f>
        <v>16946745.311172202</v>
      </c>
      <c r="M48" s="15"/>
      <c r="N48" s="24">
        <f>SUM(N49:N51)</f>
        <v>5164389.3499116674</v>
      </c>
      <c r="O48" s="15"/>
      <c r="P48" s="24">
        <f>SUM(P49:P51)</f>
        <v>0</v>
      </c>
      <c r="Q48" s="15"/>
      <c r="R48" s="24">
        <f>SUM(R49:R51)</f>
        <v>22490032.932665538</v>
      </c>
      <c r="S48" s="15"/>
      <c r="T48" s="40">
        <f>SUM(T49:T51)</f>
        <v>0</v>
      </c>
    </row>
    <row r="49" spans="1:20">
      <c r="A49" s="36">
        <v>5.01</v>
      </c>
      <c r="B49" s="26" t="s">
        <v>78</v>
      </c>
      <c r="C49" s="25" t="s">
        <v>69</v>
      </c>
      <c r="D49" s="65">
        <v>70</v>
      </c>
      <c r="E49" s="27">
        <v>5412.8324511666679</v>
      </c>
      <c r="F49" s="33">
        <f>E49*D49</f>
        <v>378898.27158166678</v>
      </c>
      <c r="G49" s="65">
        <v>70</v>
      </c>
      <c r="H49" s="33">
        <f t="shared" ref="H49:H51" si="32">G49*E49</f>
        <v>378898.27158166678</v>
      </c>
      <c r="I49" s="13">
        <v>70</v>
      </c>
      <c r="J49" s="10">
        <f>+E49*I49</f>
        <v>378898.27158166678</v>
      </c>
      <c r="K49" s="11"/>
      <c r="L49" s="12">
        <f>K49*E49</f>
        <v>0</v>
      </c>
      <c r="M49" s="11"/>
      <c r="N49" s="12">
        <f>M49*E49</f>
        <v>0</v>
      </c>
      <c r="O49" s="11"/>
      <c r="P49" s="12">
        <f>O49*E49</f>
        <v>0</v>
      </c>
      <c r="Q49" s="11">
        <f t="shared" si="12"/>
        <v>70</v>
      </c>
      <c r="R49" s="12">
        <f t="shared" si="13"/>
        <v>378898.27158166678</v>
      </c>
      <c r="S49" s="11">
        <f t="shared" ref="S49:S51" si="33">G49-Q49</f>
        <v>0</v>
      </c>
      <c r="T49" s="12">
        <f>S49*E49</f>
        <v>0</v>
      </c>
    </row>
    <row r="50" spans="1:20" ht="24">
      <c r="A50" s="36">
        <v>5.0199999999999996</v>
      </c>
      <c r="B50" s="26" t="s">
        <v>79</v>
      </c>
      <c r="C50" s="25" t="s">
        <v>42</v>
      </c>
      <c r="D50" s="65">
        <v>80</v>
      </c>
      <c r="E50" s="27">
        <v>258219.46749558335</v>
      </c>
      <c r="F50" s="33">
        <f>E50*D50</f>
        <v>20657557.39964667</v>
      </c>
      <c r="G50" s="65">
        <v>80</v>
      </c>
      <c r="H50" s="33">
        <f t="shared" si="32"/>
        <v>20657557.39964667</v>
      </c>
      <c r="I50" s="43"/>
      <c r="J50" s="10">
        <f>+E50*I50</f>
        <v>0</v>
      </c>
      <c r="K50" s="11">
        <v>60</v>
      </c>
      <c r="L50" s="12">
        <f>K50*E50</f>
        <v>15493168.049735</v>
      </c>
      <c r="M50" s="111">
        <v>20</v>
      </c>
      <c r="N50" s="12">
        <f>M50*E50</f>
        <v>5164389.3499116674</v>
      </c>
      <c r="O50" s="11"/>
      <c r="P50" s="12">
        <f>O50*E50</f>
        <v>0</v>
      </c>
      <c r="Q50" s="11">
        <f t="shared" ref="Q50" si="34">+I50+K50+M50+O50</f>
        <v>80</v>
      </c>
      <c r="R50" s="12">
        <f t="shared" ref="R50" si="35">+J50+L50+N50+P50</f>
        <v>20657557.39964667</v>
      </c>
      <c r="S50" s="11">
        <f t="shared" si="33"/>
        <v>0</v>
      </c>
      <c r="T50" s="12">
        <f>S50*E50</f>
        <v>0</v>
      </c>
    </row>
    <row r="51" spans="1:20" ht="11.25" customHeight="1">
      <c r="A51" s="36">
        <v>5.03</v>
      </c>
      <c r="B51" s="26" t="s">
        <v>80</v>
      </c>
      <c r="C51" s="25" t="s">
        <v>81</v>
      </c>
      <c r="D51" s="65">
        <v>2</v>
      </c>
      <c r="E51" s="27">
        <v>726788.6307186</v>
      </c>
      <c r="F51" s="33">
        <f>E51*D51</f>
        <v>1453577.2614372</v>
      </c>
      <c r="G51" s="65">
        <v>2</v>
      </c>
      <c r="H51" s="33">
        <f t="shared" si="32"/>
        <v>1453577.2614372</v>
      </c>
      <c r="I51" s="43"/>
      <c r="J51" s="10">
        <f>+E51*I51</f>
        <v>0</v>
      </c>
      <c r="K51" s="11">
        <v>2</v>
      </c>
      <c r="L51" s="12">
        <f>K51*E51</f>
        <v>1453577.2614372</v>
      </c>
      <c r="M51" s="11"/>
      <c r="N51" s="12">
        <f>M51*E51</f>
        <v>0</v>
      </c>
      <c r="O51" s="11"/>
      <c r="P51" s="12">
        <f>O51*E51</f>
        <v>0</v>
      </c>
      <c r="Q51" s="11">
        <f t="shared" si="12"/>
        <v>2</v>
      </c>
      <c r="R51" s="12">
        <f t="shared" si="13"/>
        <v>1453577.2614372</v>
      </c>
      <c r="S51" s="11">
        <f t="shared" si="33"/>
        <v>0</v>
      </c>
      <c r="T51" s="12">
        <f>S51*E51</f>
        <v>0</v>
      </c>
    </row>
    <row r="52" spans="1:20">
      <c r="A52" s="29"/>
      <c r="B52" s="30"/>
      <c r="C52" s="30"/>
      <c r="D52" s="30"/>
      <c r="E52" s="30"/>
      <c r="F52" s="31"/>
      <c r="G52" s="30"/>
      <c r="H52" s="31"/>
      <c r="I52" s="13"/>
      <c r="J52" s="10"/>
      <c r="K52" s="11"/>
      <c r="L52" s="12"/>
      <c r="M52" s="11"/>
      <c r="N52" s="12"/>
      <c r="O52" s="11"/>
      <c r="P52" s="12">
        <f>O52*E52</f>
        <v>0</v>
      </c>
      <c r="Q52" s="11"/>
      <c r="R52" s="12"/>
      <c r="S52" s="11"/>
      <c r="T52" s="12"/>
    </row>
    <row r="53" spans="1:20">
      <c r="A53" s="22">
        <v>6</v>
      </c>
      <c r="B53" s="23" t="s">
        <v>82</v>
      </c>
      <c r="C53" s="23"/>
      <c r="D53" s="23"/>
      <c r="E53" s="23"/>
      <c r="F53" s="24">
        <f>SUM(F54:F55)</f>
        <v>7410889.4139573919</v>
      </c>
      <c r="G53" s="23"/>
      <c r="H53" s="24">
        <f>SUM(H54:H55)</f>
        <v>7410889.4139573919</v>
      </c>
      <c r="I53" s="14"/>
      <c r="J53" s="24">
        <f>SUM(J54:J55)</f>
        <v>0</v>
      </c>
      <c r="K53" s="15"/>
      <c r="L53" s="24">
        <f>SUM(L54:L55)</f>
        <v>0</v>
      </c>
      <c r="M53" s="15"/>
      <c r="N53" s="24">
        <f>SUM(N54:N55)</f>
        <v>7410889.4139573919</v>
      </c>
      <c r="O53" s="15"/>
      <c r="P53" s="24">
        <f>SUM(P54:P55)</f>
        <v>0</v>
      </c>
      <c r="Q53" s="15"/>
      <c r="R53" s="24">
        <f>SUM(R54:R55)</f>
        <v>7410889.4139573919</v>
      </c>
      <c r="S53" s="15"/>
      <c r="T53" s="40">
        <f>SUM(T54:T55)</f>
        <v>0</v>
      </c>
    </row>
    <row r="54" spans="1:20">
      <c r="A54" s="36">
        <v>6.01</v>
      </c>
      <c r="B54" s="26" t="s">
        <v>83</v>
      </c>
      <c r="C54" s="25" t="s">
        <v>40</v>
      </c>
      <c r="D54" s="65">
        <v>51</v>
      </c>
      <c r="E54" s="27">
        <v>22995.099907966665</v>
      </c>
      <c r="F54" s="33">
        <f>E54*D54</f>
        <v>1172750.0953062999</v>
      </c>
      <c r="G54" s="65">
        <v>51</v>
      </c>
      <c r="H54" s="33">
        <f t="shared" ref="H54:H55" si="36">G54*E54</f>
        <v>1172750.0953062999</v>
      </c>
      <c r="I54" s="43"/>
      <c r="J54" s="10">
        <f>+E54*I54</f>
        <v>0</v>
      </c>
      <c r="K54" s="11"/>
      <c r="L54" s="10">
        <f>K54*E54</f>
        <v>0</v>
      </c>
      <c r="M54" s="111">
        <v>51</v>
      </c>
      <c r="N54" s="12">
        <f>M54*E54</f>
        <v>1172750.0953062999</v>
      </c>
      <c r="O54" s="11"/>
      <c r="P54" s="12">
        <f>O54*E54</f>
        <v>0</v>
      </c>
      <c r="Q54" s="13">
        <f t="shared" si="12"/>
        <v>51</v>
      </c>
      <c r="R54" s="10">
        <f t="shared" si="13"/>
        <v>1172750.0953062999</v>
      </c>
      <c r="S54" s="13">
        <f t="shared" ref="S54:S55" si="37">G54-Q54</f>
        <v>0</v>
      </c>
      <c r="T54" s="10">
        <f>S54*E54</f>
        <v>0</v>
      </c>
    </row>
    <row r="55" spans="1:20">
      <c r="A55" s="36">
        <v>6.02</v>
      </c>
      <c r="B55" s="26" t="s">
        <v>84</v>
      </c>
      <c r="C55" s="25" t="s">
        <v>57</v>
      </c>
      <c r="D55" s="65">
        <v>246.05010000000001</v>
      </c>
      <c r="E55" s="27">
        <v>25353.126532568334</v>
      </c>
      <c r="F55" s="33">
        <f>E55*D55</f>
        <v>6238139.3186510922</v>
      </c>
      <c r="G55" s="65">
        <v>246.05010000000001</v>
      </c>
      <c r="H55" s="33">
        <f t="shared" si="36"/>
        <v>6238139.3186510922</v>
      </c>
      <c r="I55" s="66"/>
      <c r="J55" s="10">
        <f>+E55*I55</f>
        <v>0</v>
      </c>
      <c r="K55" s="11"/>
      <c r="L55" s="12">
        <f>K55*E55</f>
        <v>0</v>
      </c>
      <c r="M55" s="111">
        <v>246.05010000000001</v>
      </c>
      <c r="N55" s="12">
        <f>M55*E55</f>
        <v>6238139.3186510922</v>
      </c>
      <c r="O55" s="11"/>
      <c r="P55" s="12">
        <f>O55*E55</f>
        <v>0</v>
      </c>
      <c r="Q55" s="11">
        <f t="shared" si="12"/>
        <v>246.05010000000001</v>
      </c>
      <c r="R55" s="12">
        <f t="shared" si="13"/>
        <v>6238139.3186510922</v>
      </c>
      <c r="S55" s="11">
        <f t="shared" si="37"/>
        <v>0</v>
      </c>
      <c r="T55" s="12">
        <f>S55*E55</f>
        <v>0</v>
      </c>
    </row>
    <row r="56" spans="1:20">
      <c r="A56" s="29"/>
      <c r="B56" s="30"/>
      <c r="C56" s="30"/>
      <c r="D56" s="30"/>
      <c r="E56" s="30"/>
      <c r="F56" s="31"/>
      <c r="G56" s="30"/>
      <c r="H56" s="31"/>
      <c r="I56" s="16"/>
      <c r="J56" s="10"/>
      <c r="K56" s="11"/>
      <c r="L56" s="12"/>
      <c r="M56" s="11"/>
      <c r="N56" s="12"/>
      <c r="O56" s="11"/>
      <c r="P56" s="12"/>
      <c r="Q56" s="11"/>
      <c r="R56" s="12"/>
      <c r="S56" s="11"/>
      <c r="T56" s="12"/>
    </row>
    <row r="57" spans="1:20">
      <c r="A57" s="22">
        <v>7</v>
      </c>
      <c r="B57" s="23" t="s">
        <v>85</v>
      </c>
      <c r="C57" s="23"/>
      <c r="D57" s="23"/>
      <c r="E57" s="23"/>
      <c r="F57" s="24">
        <f>SUM(F58:F59)</f>
        <v>2019254.2768665338</v>
      </c>
      <c r="G57" s="23"/>
      <c r="H57" s="24">
        <f>SUM(H58:H59)</f>
        <v>2019254.2768665338</v>
      </c>
      <c r="I57" s="17"/>
      <c r="J57" s="24">
        <f>SUM(J58:J59)</f>
        <v>0</v>
      </c>
      <c r="K57" s="15"/>
      <c r="L57" s="24">
        <f>SUM(L58:L59)</f>
        <v>2019254.2768665338</v>
      </c>
      <c r="M57" s="15"/>
      <c r="N57" s="24">
        <f>SUM(N58:N59)</f>
        <v>0</v>
      </c>
      <c r="O57" s="15"/>
      <c r="P57" s="24">
        <f>SUM(P59:P59)</f>
        <v>0</v>
      </c>
      <c r="Q57" s="15"/>
      <c r="R57" s="24">
        <f>SUM(R58:R59)</f>
        <v>2019254.2768665338</v>
      </c>
      <c r="S57" s="15"/>
      <c r="T57" s="40">
        <f>SUM(T58:T59)</f>
        <v>0</v>
      </c>
    </row>
    <row r="58" spans="1:20">
      <c r="A58" s="25">
        <v>7.01</v>
      </c>
      <c r="B58" s="26" t="s">
        <v>86</v>
      </c>
      <c r="C58" s="25" t="s">
        <v>44</v>
      </c>
      <c r="D58" s="65">
        <v>2</v>
      </c>
      <c r="E58" s="32">
        <v>98514.94824646668</v>
      </c>
      <c r="F58" s="33">
        <f>E58*D58</f>
        <v>197029.89649293336</v>
      </c>
      <c r="G58" s="65">
        <v>2</v>
      </c>
      <c r="H58" s="33">
        <f t="shared" ref="H58:H59" si="38">G58*E58</f>
        <v>197029.89649293336</v>
      </c>
      <c r="I58" s="16"/>
      <c r="J58" s="10">
        <f>+E58*I58</f>
        <v>0</v>
      </c>
      <c r="K58" s="11">
        <v>2</v>
      </c>
      <c r="L58" s="12">
        <f>K58*E58</f>
        <v>197029.89649293336</v>
      </c>
      <c r="M58" s="11"/>
      <c r="N58" s="12">
        <f>M58*E58</f>
        <v>0</v>
      </c>
      <c r="O58" s="11"/>
      <c r="P58" s="12">
        <f>O58*E58</f>
        <v>0</v>
      </c>
      <c r="Q58" s="11">
        <f t="shared" ref="Q58" si="39">+I58+K58+M58+O58</f>
        <v>2</v>
      </c>
      <c r="R58" s="12">
        <f t="shared" ref="R58" si="40">+J58+L58+N58+P58</f>
        <v>197029.89649293336</v>
      </c>
      <c r="S58" s="11">
        <f t="shared" ref="S58:S59" si="41">G58-Q58</f>
        <v>0</v>
      </c>
      <c r="T58" s="12">
        <f>S58*E58</f>
        <v>0</v>
      </c>
    </row>
    <row r="59" spans="1:20">
      <c r="A59" s="25">
        <v>7.02</v>
      </c>
      <c r="B59" s="26" t="s">
        <v>87</v>
      </c>
      <c r="C59" s="25" t="s">
        <v>57</v>
      </c>
      <c r="D59" s="65">
        <v>140</v>
      </c>
      <c r="E59" s="32">
        <v>13015.888431240002</v>
      </c>
      <c r="F59" s="33">
        <f>E59*D59</f>
        <v>1822224.3803736004</v>
      </c>
      <c r="G59" s="65">
        <v>140</v>
      </c>
      <c r="H59" s="33">
        <f t="shared" si="38"/>
        <v>1822224.3803736004</v>
      </c>
      <c r="I59" s="16"/>
      <c r="J59" s="10">
        <f>+E59*I59</f>
        <v>0</v>
      </c>
      <c r="K59" s="11">
        <v>140</v>
      </c>
      <c r="L59" s="12">
        <f>K59*E59</f>
        <v>1822224.3803736004</v>
      </c>
      <c r="M59" s="11"/>
      <c r="N59" s="12">
        <f>M59*E59</f>
        <v>0</v>
      </c>
      <c r="O59" s="11"/>
      <c r="P59" s="12">
        <f>O59*E59</f>
        <v>0</v>
      </c>
      <c r="Q59" s="11">
        <f t="shared" ref="Q59:Q79" si="42">+I59+K59+M59+O59</f>
        <v>140</v>
      </c>
      <c r="R59" s="12">
        <f t="shared" ref="R59:R79" si="43">+J59+L59+N59+P59</f>
        <v>1822224.3803736004</v>
      </c>
      <c r="S59" s="11">
        <f t="shared" si="41"/>
        <v>0</v>
      </c>
      <c r="T59" s="12">
        <f>S59*E59</f>
        <v>0</v>
      </c>
    </row>
    <row r="60" spans="1:20">
      <c r="A60" s="29"/>
      <c r="B60" s="30"/>
      <c r="C60" s="30"/>
      <c r="D60" s="30"/>
      <c r="E60" s="30"/>
      <c r="F60" s="31"/>
      <c r="G60" s="30"/>
      <c r="H60" s="31"/>
      <c r="I60" s="44"/>
      <c r="J60" s="10"/>
      <c r="K60" s="18"/>
      <c r="L60" s="12"/>
      <c r="M60" s="18"/>
      <c r="N60" s="12"/>
      <c r="O60" s="18"/>
      <c r="P60" s="12">
        <f>O60*E60</f>
        <v>0</v>
      </c>
      <c r="Q60" s="11"/>
      <c r="R60" s="12"/>
      <c r="S60" s="11"/>
      <c r="T60" s="12"/>
    </row>
    <row r="61" spans="1:20">
      <c r="A61" s="22">
        <v>8</v>
      </c>
      <c r="B61" s="23" t="s">
        <v>88</v>
      </c>
      <c r="C61" s="23"/>
      <c r="D61" s="23"/>
      <c r="E61" s="23"/>
      <c r="F61" s="24">
        <f>SUM(F62:F66)</f>
        <v>28356567.07166747</v>
      </c>
      <c r="G61" s="23"/>
      <c r="H61" s="24">
        <f>SUM(H62:H66)</f>
        <v>29917208.031667463</v>
      </c>
      <c r="I61" s="19"/>
      <c r="J61" s="24">
        <f>SUM(J62:J66)</f>
        <v>0</v>
      </c>
      <c r="K61" s="20"/>
      <c r="L61" s="24">
        <f>SUM(L62:L66)</f>
        <v>23581575.759167463</v>
      </c>
      <c r="M61" s="15"/>
      <c r="N61" s="24">
        <f>SUM(N62:N66)</f>
        <v>6335632.2725</v>
      </c>
      <c r="O61" s="15"/>
      <c r="P61" s="24">
        <f>SUM(P62:P66)</f>
        <v>0</v>
      </c>
      <c r="Q61" s="15"/>
      <c r="R61" s="24">
        <f>SUM(R62:R66)</f>
        <v>29917208.031667463</v>
      </c>
      <c r="S61" s="15"/>
      <c r="T61" s="40">
        <f>SUM(T62:T66)</f>
        <v>0</v>
      </c>
    </row>
    <row r="62" spans="1:20">
      <c r="A62" s="25">
        <v>8.01</v>
      </c>
      <c r="B62" s="26" t="s">
        <v>89</v>
      </c>
      <c r="C62" s="25" t="s">
        <v>81</v>
      </c>
      <c r="D62" s="65">
        <v>1</v>
      </c>
      <c r="E62" s="32">
        <v>4774991.3125</v>
      </c>
      <c r="F62" s="33">
        <f>E62*D62</f>
        <v>4774991.3125</v>
      </c>
      <c r="G62" s="65">
        <v>1</v>
      </c>
      <c r="H62" s="33">
        <f t="shared" ref="H62:H66" si="44">G62*E62</f>
        <v>4774991.3125</v>
      </c>
      <c r="I62" s="44"/>
      <c r="J62" s="10">
        <f>+E62*I62</f>
        <v>0</v>
      </c>
      <c r="K62" s="18"/>
      <c r="L62" s="12">
        <f>K62*E62</f>
        <v>0</v>
      </c>
      <c r="M62" s="111">
        <v>1</v>
      </c>
      <c r="N62" s="12">
        <f>M62*E62</f>
        <v>4774991.3125</v>
      </c>
      <c r="O62" s="11"/>
      <c r="P62" s="12">
        <f>O62*E62</f>
        <v>0</v>
      </c>
      <c r="Q62" s="11">
        <f t="shared" si="42"/>
        <v>1</v>
      </c>
      <c r="R62" s="12">
        <f t="shared" si="43"/>
        <v>4774991.3125</v>
      </c>
      <c r="S62" s="11">
        <f t="shared" ref="S62:S66" si="45">G62-Q62</f>
        <v>0</v>
      </c>
      <c r="T62" s="12">
        <f>S62*E62</f>
        <v>0</v>
      </c>
    </row>
    <row r="63" spans="1:20" ht="24">
      <c r="A63" s="25">
        <v>8.02</v>
      </c>
      <c r="B63" s="26" t="s">
        <v>90</v>
      </c>
      <c r="C63" s="25" t="s">
        <v>42</v>
      </c>
      <c r="D63" s="65">
        <v>80</v>
      </c>
      <c r="E63" s="32">
        <v>48770.03</v>
      </c>
      <c r="F63" s="33">
        <f>E63*D63</f>
        <v>3901602.4</v>
      </c>
      <c r="G63" s="65">
        <v>112</v>
      </c>
      <c r="H63" s="33">
        <f t="shared" si="44"/>
        <v>5462243.3599999994</v>
      </c>
      <c r="I63" s="44"/>
      <c r="J63" s="10">
        <f>+E63*I63</f>
        <v>0</v>
      </c>
      <c r="K63" s="18">
        <v>80</v>
      </c>
      <c r="L63" s="12">
        <f>K63*E63</f>
        <v>3901602.4</v>
      </c>
      <c r="M63" s="111">
        <v>32</v>
      </c>
      <c r="N63" s="12">
        <f>M63*E63</f>
        <v>1560640.96</v>
      </c>
      <c r="O63" s="11"/>
      <c r="P63" s="12">
        <f>O63*E63</f>
        <v>0</v>
      </c>
      <c r="Q63" s="11">
        <f t="shared" ref="Q63:Q64" si="46">+I63+K63+M63+O63</f>
        <v>112</v>
      </c>
      <c r="R63" s="12">
        <f t="shared" ref="R63:R64" si="47">+J63+L63+N63+P63</f>
        <v>5462243.3599999994</v>
      </c>
      <c r="S63" s="11">
        <f t="shared" si="45"/>
        <v>0</v>
      </c>
      <c r="T63" s="12">
        <f>S63*E63</f>
        <v>0</v>
      </c>
    </row>
    <row r="64" spans="1:20">
      <c r="A64" s="25">
        <v>8.0299999999999994</v>
      </c>
      <c r="B64" s="26" t="s">
        <v>91</v>
      </c>
      <c r="C64" s="25" t="s">
        <v>44</v>
      </c>
      <c r="D64" s="65">
        <v>4</v>
      </c>
      <c r="E64" s="32">
        <v>212311.1136752342</v>
      </c>
      <c r="F64" s="33">
        <f>E64*D64</f>
        <v>849244.4547009368</v>
      </c>
      <c r="G64" s="65">
        <v>4</v>
      </c>
      <c r="H64" s="33">
        <f t="shared" si="44"/>
        <v>849244.4547009368</v>
      </c>
      <c r="I64" s="44"/>
      <c r="J64" s="10">
        <f>+E64*I64</f>
        <v>0</v>
      </c>
      <c r="K64" s="18">
        <v>4</v>
      </c>
      <c r="L64" s="12">
        <f>K64*E64</f>
        <v>849244.4547009368</v>
      </c>
      <c r="M64" s="18"/>
      <c r="N64" s="12">
        <f>M64*E64</f>
        <v>0</v>
      </c>
      <c r="O64" s="18"/>
      <c r="P64" s="12">
        <f>O64*E64</f>
        <v>0</v>
      </c>
      <c r="Q64" s="11">
        <f t="shared" si="46"/>
        <v>4</v>
      </c>
      <c r="R64" s="12">
        <f t="shared" si="47"/>
        <v>849244.4547009368</v>
      </c>
      <c r="S64" s="11">
        <f t="shared" si="45"/>
        <v>0</v>
      </c>
      <c r="T64" s="12">
        <f>S64*E64</f>
        <v>0</v>
      </c>
    </row>
    <row r="65" spans="1:28" ht="48">
      <c r="A65" s="25">
        <v>8.0399999999999991</v>
      </c>
      <c r="B65" s="26" t="s">
        <v>92</v>
      </c>
      <c r="C65" s="25" t="s">
        <v>81</v>
      </c>
      <c r="D65" s="65">
        <v>4</v>
      </c>
      <c r="E65" s="32">
        <v>2454919.7261166326</v>
      </c>
      <c r="F65" s="33">
        <f>E65*D65</f>
        <v>9819678.9044665303</v>
      </c>
      <c r="G65" s="65">
        <v>4</v>
      </c>
      <c r="H65" s="33">
        <f t="shared" si="44"/>
        <v>9819678.9044665303</v>
      </c>
      <c r="I65" s="44"/>
      <c r="J65" s="10">
        <f>+E65*I65</f>
        <v>0</v>
      </c>
      <c r="K65" s="45">
        <v>4</v>
      </c>
      <c r="L65" s="10">
        <f>K65*E65</f>
        <v>9819678.9044665303</v>
      </c>
      <c r="M65" s="13"/>
      <c r="N65" s="10">
        <f>M65*E65</f>
        <v>0</v>
      </c>
      <c r="O65" s="13"/>
      <c r="P65" s="10">
        <f>O65*E65</f>
        <v>0</v>
      </c>
      <c r="Q65" s="13">
        <f t="shared" si="42"/>
        <v>4</v>
      </c>
      <c r="R65" s="10">
        <f t="shared" si="43"/>
        <v>9819678.9044665303</v>
      </c>
      <c r="S65" s="13">
        <f t="shared" si="45"/>
        <v>0</v>
      </c>
      <c r="T65" s="10">
        <f>S65*E65</f>
        <v>0</v>
      </c>
    </row>
    <row r="66" spans="1:28" ht="36">
      <c r="A66" s="25">
        <v>8.0500000000000007</v>
      </c>
      <c r="B66" s="26" t="s">
        <v>93</v>
      </c>
      <c r="C66" s="25" t="s">
        <v>42</v>
      </c>
      <c r="D66" s="65">
        <v>8</v>
      </c>
      <c r="E66" s="32">
        <v>1126381.2499999998</v>
      </c>
      <c r="F66" s="33">
        <f>E66*D66</f>
        <v>9011049.9999999981</v>
      </c>
      <c r="G66" s="65">
        <v>8</v>
      </c>
      <c r="H66" s="33">
        <f t="shared" si="44"/>
        <v>9011049.9999999981</v>
      </c>
      <c r="I66" s="44"/>
      <c r="J66" s="10">
        <f>+E66*I66</f>
        <v>0</v>
      </c>
      <c r="K66" s="45">
        <v>8</v>
      </c>
      <c r="L66" s="10">
        <f>K66*E66</f>
        <v>9011049.9999999981</v>
      </c>
      <c r="M66" s="45"/>
      <c r="N66" s="10">
        <f>M66*E66</f>
        <v>0</v>
      </c>
      <c r="O66" s="45"/>
      <c r="P66" s="10">
        <f>O66*E66</f>
        <v>0</v>
      </c>
      <c r="Q66" s="13">
        <f t="shared" si="42"/>
        <v>8</v>
      </c>
      <c r="R66" s="10">
        <f t="shared" si="43"/>
        <v>9011049.9999999981</v>
      </c>
      <c r="S66" s="13">
        <f t="shared" si="45"/>
        <v>0</v>
      </c>
      <c r="T66" s="10">
        <f>S66*E66</f>
        <v>0</v>
      </c>
    </row>
    <row r="67" spans="1:28">
      <c r="A67" s="29"/>
      <c r="B67" s="30"/>
      <c r="C67" s="30"/>
      <c r="D67" s="30"/>
      <c r="E67" s="30"/>
      <c r="F67" s="37"/>
      <c r="G67" s="30"/>
      <c r="H67" s="37"/>
      <c r="I67" s="44"/>
      <c r="J67" s="10"/>
      <c r="K67" s="18"/>
      <c r="L67" s="12"/>
      <c r="M67" s="18"/>
      <c r="N67" s="12"/>
      <c r="O67" s="11"/>
      <c r="P67" s="12"/>
      <c r="Q67" s="11"/>
      <c r="R67" s="12"/>
      <c r="S67" s="11"/>
      <c r="T67" s="12"/>
    </row>
    <row r="68" spans="1:28">
      <c r="A68" s="22">
        <v>9</v>
      </c>
      <c r="B68" s="23" t="s">
        <v>94</v>
      </c>
      <c r="C68" s="23"/>
      <c r="D68" s="23"/>
      <c r="E68" s="23"/>
      <c r="F68" s="24">
        <f>SUM(F69:F73)</f>
        <v>60413143.784770787</v>
      </c>
      <c r="G68" s="23"/>
      <c r="H68" s="24">
        <f>SUM(H69:H73)</f>
        <v>60413143.784770787</v>
      </c>
      <c r="I68" s="19"/>
      <c r="J68" s="24">
        <f>SUM(J69:J73)</f>
        <v>0</v>
      </c>
      <c r="K68" s="20"/>
      <c r="L68" s="24">
        <f>SUM(L69:L73)</f>
        <v>0</v>
      </c>
      <c r="M68" s="20"/>
      <c r="N68" s="24">
        <f>SUM(N69:N73)</f>
        <v>60413143.784770787</v>
      </c>
      <c r="O68" s="15"/>
      <c r="P68" s="24">
        <f>SUM(P69:P73)</f>
        <v>0</v>
      </c>
      <c r="Q68" s="15"/>
      <c r="R68" s="24">
        <f>SUM(R69:R73)</f>
        <v>60413143.784770787</v>
      </c>
      <c r="S68" s="15"/>
      <c r="T68" s="40">
        <f>SUM(T69:T73)</f>
        <v>0</v>
      </c>
    </row>
    <row r="69" spans="1:28" ht="24">
      <c r="A69" s="25">
        <v>9.01</v>
      </c>
      <c r="B69" s="38" t="s">
        <v>95</v>
      </c>
      <c r="C69" s="25" t="s">
        <v>81</v>
      </c>
      <c r="D69" s="65">
        <v>1</v>
      </c>
      <c r="E69" s="32">
        <v>30638769.541129999</v>
      </c>
      <c r="F69" s="33">
        <f>E69*D69</f>
        <v>30638769.541129999</v>
      </c>
      <c r="G69" s="65">
        <v>1</v>
      </c>
      <c r="H69" s="33">
        <f t="shared" ref="H69:H73" si="48">G69*E69</f>
        <v>30638769.541129999</v>
      </c>
      <c r="I69" s="44"/>
      <c r="J69" s="10">
        <f>+E69*I69</f>
        <v>0</v>
      </c>
      <c r="K69" s="18"/>
      <c r="L69" s="12">
        <f>K69*E69</f>
        <v>0</v>
      </c>
      <c r="M69" s="113">
        <v>1</v>
      </c>
      <c r="N69" s="12">
        <f>M69*E69</f>
        <v>30638769.541129999</v>
      </c>
      <c r="O69" s="11"/>
      <c r="P69" s="12">
        <f>O69*E69</f>
        <v>0</v>
      </c>
      <c r="Q69" s="11">
        <f t="shared" si="42"/>
        <v>1</v>
      </c>
      <c r="R69" s="12">
        <f t="shared" si="43"/>
        <v>30638769.541129999</v>
      </c>
      <c r="S69" s="11">
        <f t="shared" ref="S69:S73" si="49">G69-Q69</f>
        <v>0</v>
      </c>
      <c r="T69" s="12">
        <f>S69*E69</f>
        <v>0</v>
      </c>
    </row>
    <row r="70" spans="1:28" ht="11.25" customHeight="1">
      <c r="A70" s="25">
        <v>9.02</v>
      </c>
      <c r="B70" s="38" t="s">
        <v>96</v>
      </c>
      <c r="C70" s="25" t="s">
        <v>81</v>
      </c>
      <c r="D70" s="65">
        <v>1</v>
      </c>
      <c r="E70" s="32">
        <v>19453067.256849997</v>
      </c>
      <c r="F70" s="33">
        <f>E70*D70</f>
        <v>19453067.256849997</v>
      </c>
      <c r="G70" s="65">
        <v>1</v>
      </c>
      <c r="H70" s="33">
        <f t="shared" si="48"/>
        <v>19453067.256849997</v>
      </c>
      <c r="I70" s="44"/>
      <c r="J70" s="10">
        <f>+E70*I70</f>
        <v>0</v>
      </c>
      <c r="K70" s="18"/>
      <c r="L70" s="12">
        <f>K70*E70</f>
        <v>0</v>
      </c>
      <c r="M70" s="113">
        <v>1</v>
      </c>
      <c r="N70" s="12">
        <f>M70*E70</f>
        <v>19453067.256849997</v>
      </c>
      <c r="O70" s="18"/>
      <c r="P70" s="12">
        <f>O70*E70</f>
        <v>0</v>
      </c>
      <c r="Q70" s="11">
        <f t="shared" si="42"/>
        <v>1</v>
      </c>
      <c r="R70" s="12">
        <f t="shared" si="43"/>
        <v>19453067.256849997</v>
      </c>
      <c r="S70" s="11">
        <f t="shared" si="49"/>
        <v>0</v>
      </c>
      <c r="T70" s="12">
        <f>S70*E70</f>
        <v>0</v>
      </c>
    </row>
    <row r="71" spans="1:28" ht="24">
      <c r="A71" s="25">
        <v>9.0299999999999994</v>
      </c>
      <c r="B71" s="38" t="s">
        <v>97</v>
      </c>
      <c r="C71" s="25" t="s">
        <v>81</v>
      </c>
      <c r="D71" s="65">
        <v>4</v>
      </c>
      <c r="E71" s="32">
        <v>897382.7773604471</v>
      </c>
      <c r="F71" s="33">
        <f>E71*D71</f>
        <v>3589531.1094417884</v>
      </c>
      <c r="G71" s="65">
        <v>4</v>
      </c>
      <c r="H71" s="33">
        <f t="shared" si="48"/>
        <v>3589531.1094417884</v>
      </c>
      <c r="I71" s="44"/>
      <c r="J71" s="10">
        <f>+E71*I71</f>
        <v>0</v>
      </c>
      <c r="K71" s="18"/>
      <c r="L71" s="12">
        <f>K71*E71</f>
        <v>0</v>
      </c>
      <c r="M71" s="113">
        <v>4</v>
      </c>
      <c r="N71" s="12">
        <f>M71*E71</f>
        <v>3589531.1094417884</v>
      </c>
      <c r="O71" s="18"/>
      <c r="P71" s="12">
        <f>O71*E71</f>
        <v>0</v>
      </c>
      <c r="Q71" s="11">
        <f t="shared" si="42"/>
        <v>4</v>
      </c>
      <c r="R71" s="12">
        <f t="shared" si="43"/>
        <v>3589531.1094417884</v>
      </c>
      <c r="S71" s="11">
        <f t="shared" si="49"/>
        <v>0</v>
      </c>
      <c r="T71" s="12">
        <f>S71*E71</f>
        <v>0</v>
      </c>
    </row>
    <row r="72" spans="1:28">
      <c r="A72" s="25">
        <v>9.0399999999999991</v>
      </c>
      <c r="B72" s="38" t="s">
        <v>98</v>
      </c>
      <c r="C72" s="25" t="s">
        <v>81</v>
      </c>
      <c r="D72" s="65">
        <v>2</v>
      </c>
      <c r="E72" s="32">
        <v>901978.9406824999</v>
      </c>
      <c r="F72" s="33">
        <f>E72*D72</f>
        <v>1803957.8813649998</v>
      </c>
      <c r="G72" s="65">
        <v>2</v>
      </c>
      <c r="H72" s="33">
        <f t="shared" si="48"/>
        <v>1803957.8813649998</v>
      </c>
      <c r="I72" s="44"/>
      <c r="J72" s="10">
        <f>+E72*I72</f>
        <v>0</v>
      </c>
      <c r="K72" s="18"/>
      <c r="L72" s="12">
        <f>K72*E72</f>
        <v>0</v>
      </c>
      <c r="M72" s="113">
        <v>2</v>
      </c>
      <c r="N72" s="12">
        <f>M72*E72</f>
        <v>1803957.8813649998</v>
      </c>
      <c r="O72" s="18"/>
      <c r="P72" s="12">
        <f>O72*E72</f>
        <v>0</v>
      </c>
      <c r="Q72" s="11">
        <f t="shared" si="42"/>
        <v>2</v>
      </c>
      <c r="R72" s="12">
        <f t="shared" si="43"/>
        <v>1803957.8813649998</v>
      </c>
      <c r="S72" s="11">
        <f t="shared" si="49"/>
        <v>0</v>
      </c>
      <c r="T72" s="12">
        <f>S72*E72</f>
        <v>0</v>
      </c>
    </row>
    <row r="73" spans="1:28" ht="24">
      <c r="A73" s="25">
        <v>9.0500000000000007</v>
      </c>
      <c r="B73" s="38" t="s">
        <v>99</v>
      </c>
      <c r="C73" s="25" t="s">
        <v>81</v>
      </c>
      <c r="D73" s="65">
        <v>4</v>
      </c>
      <c r="E73" s="32">
        <v>1231954.498996</v>
      </c>
      <c r="F73" s="33">
        <f>E73*D73</f>
        <v>4927817.9959840002</v>
      </c>
      <c r="G73" s="65">
        <v>4</v>
      </c>
      <c r="H73" s="33">
        <f t="shared" si="48"/>
        <v>4927817.9959840002</v>
      </c>
      <c r="I73" s="44"/>
      <c r="J73" s="10">
        <f>+E73*I73</f>
        <v>0</v>
      </c>
      <c r="K73" s="18"/>
      <c r="L73" s="12">
        <f>K73*E73</f>
        <v>0</v>
      </c>
      <c r="M73" s="113">
        <v>4</v>
      </c>
      <c r="N73" s="12">
        <f>M73*E73</f>
        <v>4927817.9959840002</v>
      </c>
      <c r="O73" s="18"/>
      <c r="P73" s="12">
        <f>O73*E73</f>
        <v>0</v>
      </c>
      <c r="Q73" s="11">
        <f t="shared" si="42"/>
        <v>4</v>
      </c>
      <c r="R73" s="12">
        <f t="shared" si="43"/>
        <v>4927817.9959840002</v>
      </c>
      <c r="S73" s="11">
        <f t="shared" si="49"/>
        <v>0</v>
      </c>
      <c r="T73" s="12">
        <f>S73*E73</f>
        <v>0</v>
      </c>
    </row>
    <row r="74" spans="1:28">
      <c r="A74" s="29"/>
      <c r="B74" s="30"/>
      <c r="C74" s="30"/>
      <c r="D74" s="30"/>
      <c r="E74" s="30"/>
      <c r="F74" s="37"/>
      <c r="G74" s="30"/>
      <c r="H74" s="37"/>
      <c r="I74" s="44"/>
      <c r="J74" s="10"/>
      <c r="K74" s="18"/>
      <c r="L74" s="12"/>
      <c r="M74" s="18"/>
      <c r="N74" s="12"/>
      <c r="O74" s="18"/>
      <c r="P74" s="12"/>
      <c r="Q74" s="11"/>
      <c r="R74" s="12"/>
      <c r="S74" s="11"/>
      <c r="T74" s="12"/>
    </row>
    <row r="75" spans="1:28">
      <c r="A75" s="22">
        <v>10</v>
      </c>
      <c r="B75" s="23" t="s">
        <v>100</v>
      </c>
      <c r="C75" s="23"/>
      <c r="D75" s="23"/>
      <c r="E75" s="23"/>
      <c r="F75" s="24">
        <f>SUM(F76:F79)</f>
        <v>7224351.6702976683</v>
      </c>
      <c r="G75" s="23"/>
      <c r="H75" s="24">
        <f>SUM(H76:H79)</f>
        <v>7224351.6702976683</v>
      </c>
      <c r="I75" s="19"/>
      <c r="J75" s="24">
        <f>SUM(J76:J79)</f>
        <v>0</v>
      </c>
      <c r="K75" s="20"/>
      <c r="L75" s="24">
        <f>SUM(L76:L79)</f>
        <v>0</v>
      </c>
      <c r="M75" s="20"/>
      <c r="N75" s="24">
        <f>SUM(N76:P79)</f>
        <v>7224351.6702976683</v>
      </c>
      <c r="O75" s="20"/>
      <c r="P75" s="24">
        <f>SUM(P76:P78)</f>
        <v>0</v>
      </c>
      <c r="Q75" s="15"/>
      <c r="R75" s="24">
        <f>SUM(R76:R79)</f>
        <v>7224351.6702976683</v>
      </c>
      <c r="S75" s="15"/>
      <c r="T75" s="40">
        <f>SUM(T76:T79)</f>
        <v>0</v>
      </c>
    </row>
    <row r="76" spans="1:28" ht="11.25" customHeight="1">
      <c r="A76" s="25">
        <v>10.01</v>
      </c>
      <c r="B76" s="39" t="s">
        <v>101</v>
      </c>
      <c r="C76" s="25" t="s">
        <v>81</v>
      </c>
      <c r="D76" s="65">
        <v>10</v>
      </c>
      <c r="E76" s="32">
        <v>232563.12817700001</v>
      </c>
      <c r="F76" s="33">
        <f>E76*D76</f>
        <v>2325631.2817700002</v>
      </c>
      <c r="G76" s="65">
        <v>10</v>
      </c>
      <c r="H76" s="33">
        <f t="shared" ref="H76:H79" si="50">G76*E76</f>
        <v>2325631.2817700002</v>
      </c>
      <c r="I76" s="44"/>
      <c r="J76" s="10">
        <f>+E76*I76</f>
        <v>0</v>
      </c>
      <c r="K76" s="18"/>
      <c r="L76" s="12">
        <f>K76*E76</f>
        <v>0</v>
      </c>
      <c r="M76" s="113">
        <v>10</v>
      </c>
      <c r="N76" s="12">
        <f>M76*E76</f>
        <v>2325631.2817700002</v>
      </c>
      <c r="O76" s="18"/>
      <c r="P76" s="12">
        <f>O76*E76</f>
        <v>0</v>
      </c>
      <c r="Q76" s="11">
        <f t="shared" si="42"/>
        <v>10</v>
      </c>
      <c r="R76" s="12">
        <f t="shared" si="43"/>
        <v>2325631.2817700002</v>
      </c>
      <c r="S76" s="11">
        <f t="shared" ref="S76:S79" si="51">G76-Q76</f>
        <v>0</v>
      </c>
      <c r="T76" s="12">
        <f>S76*E76</f>
        <v>0</v>
      </c>
    </row>
    <row r="77" spans="1:28">
      <c r="A77" s="25">
        <v>10.02</v>
      </c>
      <c r="B77" s="39" t="s">
        <v>102</v>
      </c>
      <c r="C77" s="25" t="s">
        <v>60</v>
      </c>
      <c r="D77" s="65">
        <v>23.144680000000005</v>
      </c>
      <c r="E77" s="32">
        <v>75842.224214000002</v>
      </c>
      <c r="F77" s="33">
        <f>E77*D77</f>
        <v>1755344.0099212818</v>
      </c>
      <c r="G77" s="65">
        <v>23.144680000000005</v>
      </c>
      <c r="H77" s="33">
        <f t="shared" si="50"/>
        <v>1755344.0099212818</v>
      </c>
      <c r="I77" s="44"/>
      <c r="J77" s="10">
        <f>+E77*I77</f>
        <v>0</v>
      </c>
      <c r="K77" s="18"/>
      <c r="L77" s="12">
        <f>K77*E77</f>
        <v>0</v>
      </c>
      <c r="M77" s="113">
        <v>23.144680000000005</v>
      </c>
      <c r="N77" s="12">
        <f>M77*E77</f>
        <v>1755344.0099212818</v>
      </c>
      <c r="O77" s="18"/>
      <c r="P77" s="12">
        <f>O77*E77</f>
        <v>0</v>
      </c>
      <c r="Q77" s="11">
        <f t="shared" si="42"/>
        <v>23.144680000000005</v>
      </c>
      <c r="R77" s="12">
        <f t="shared" si="43"/>
        <v>1755344.0099212818</v>
      </c>
      <c r="S77" s="11">
        <f t="shared" si="51"/>
        <v>0</v>
      </c>
      <c r="T77" s="12">
        <f>S77*E77</f>
        <v>0</v>
      </c>
    </row>
    <row r="78" spans="1:28" ht="24">
      <c r="A78" s="25">
        <v>10.029999999999999</v>
      </c>
      <c r="B78" s="39" t="s">
        <v>103</v>
      </c>
      <c r="C78" s="25" t="s">
        <v>42</v>
      </c>
      <c r="D78" s="65">
        <v>57.861700000000006</v>
      </c>
      <c r="E78" s="32">
        <v>46492.852056800002</v>
      </c>
      <c r="F78" s="33">
        <f>E78*D78</f>
        <v>2690155.4578549447</v>
      </c>
      <c r="G78" s="65">
        <v>57.861700000000006</v>
      </c>
      <c r="H78" s="33">
        <f t="shared" si="50"/>
        <v>2690155.4578549447</v>
      </c>
      <c r="I78" s="44"/>
      <c r="J78" s="10">
        <f>+E78*I78</f>
        <v>0</v>
      </c>
      <c r="K78" s="18"/>
      <c r="L78" s="12">
        <f>K78*E78</f>
        <v>0</v>
      </c>
      <c r="M78" s="113">
        <v>57.861700000000006</v>
      </c>
      <c r="N78" s="12">
        <f>M78*E78</f>
        <v>2690155.4578549447</v>
      </c>
      <c r="O78" s="18"/>
      <c r="P78" s="12">
        <f>O78*E78</f>
        <v>0</v>
      </c>
      <c r="Q78" s="11">
        <f t="shared" si="42"/>
        <v>57.861700000000006</v>
      </c>
      <c r="R78" s="12">
        <f t="shared" si="43"/>
        <v>2690155.4578549447</v>
      </c>
      <c r="S78" s="11">
        <f t="shared" si="51"/>
        <v>0</v>
      </c>
      <c r="T78" s="12">
        <f>S78*E78</f>
        <v>0</v>
      </c>
    </row>
    <row r="79" spans="1:28" s="39" customFormat="1">
      <c r="A79" s="25">
        <v>10.039999999999999</v>
      </c>
      <c r="B79" s="39" t="s">
        <v>104</v>
      </c>
      <c r="C79" s="25" t="s">
        <v>52</v>
      </c>
      <c r="D79" s="65">
        <v>629.76310000000001</v>
      </c>
      <c r="E79" s="32">
        <v>719.6689052620618</v>
      </c>
      <c r="F79" s="33">
        <f>E79*D79</f>
        <v>453220.92075144238</v>
      </c>
      <c r="G79" s="65">
        <v>629.76310000000001</v>
      </c>
      <c r="H79" s="33">
        <f t="shared" si="50"/>
        <v>453220.92075144238</v>
      </c>
      <c r="J79" s="10">
        <f>+E79*I79</f>
        <v>0</v>
      </c>
      <c r="K79" s="18"/>
      <c r="L79" s="12">
        <f>K79*E79</f>
        <v>0</v>
      </c>
      <c r="M79" s="114">
        <v>629.76310000000001</v>
      </c>
      <c r="N79" s="12">
        <f>M79*E79</f>
        <v>453220.92075144238</v>
      </c>
      <c r="P79" s="39">
        <f>O79*E79</f>
        <v>0</v>
      </c>
      <c r="Q79" s="11">
        <f t="shared" si="42"/>
        <v>629.76310000000001</v>
      </c>
      <c r="R79" s="12">
        <f t="shared" si="43"/>
        <v>453220.92075144238</v>
      </c>
      <c r="S79" s="11">
        <f t="shared" si="51"/>
        <v>0</v>
      </c>
      <c r="T79" s="12">
        <f>S79*E79</f>
        <v>0</v>
      </c>
      <c r="U79" s="54"/>
      <c r="V79" s="54"/>
      <c r="W79" s="54"/>
      <c r="X79" s="54"/>
      <c r="Y79" s="54"/>
      <c r="Z79" s="54"/>
      <c r="AA79" s="54"/>
      <c r="AB79" s="54"/>
    </row>
    <row r="80" spans="1:28">
      <c r="A80" s="29"/>
      <c r="B80" s="30"/>
      <c r="C80" s="30"/>
      <c r="D80" s="30"/>
      <c r="E80" s="30"/>
      <c r="F80" s="37"/>
      <c r="G80" s="30"/>
      <c r="H80" s="37"/>
      <c r="I80" s="44"/>
      <c r="J80" s="10"/>
      <c r="K80" s="18"/>
      <c r="L80" s="12"/>
      <c r="M80" s="18"/>
      <c r="N80" s="12"/>
      <c r="O80" s="18"/>
      <c r="P80" s="12"/>
      <c r="Q80" s="11"/>
      <c r="R80" s="12"/>
      <c r="S80" s="11"/>
      <c r="T80" s="12"/>
    </row>
    <row r="81" spans="1:20" ht="34.5" customHeight="1">
      <c r="A81" s="103" t="s">
        <v>22</v>
      </c>
      <c r="B81" s="102" t="s">
        <v>105</v>
      </c>
      <c r="C81" s="120" t="s">
        <v>106</v>
      </c>
      <c r="D81" s="121"/>
      <c r="E81" s="121"/>
      <c r="F81" s="122"/>
      <c r="G81" s="108"/>
      <c r="H81" s="108"/>
      <c r="I81" s="118" t="s">
        <v>26</v>
      </c>
      <c r="J81" s="119"/>
      <c r="K81" s="118" t="s">
        <v>27</v>
      </c>
      <c r="L81" s="119"/>
      <c r="M81" s="118" t="s">
        <v>28</v>
      </c>
      <c r="N81" s="119"/>
      <c r="O81" s="118" t="s">
        <v>29</v>
      </c>
      <c r="P81" s="119"/>
      <c r="Q81" s="118" t="s">
        <v>30</v>
      </c>
      <c r="R81" s="119"/>
      <c r="S81" s="118" t="s">
        <v>31</v>
      </c>
      <c r="T81" s="119"/>
    </row>
    <row r="82" spans="1:20">
      <c r="A82" s="22">
        <v>1</v>
      </c>
      <c r="B82" s="23" t="s">
        <v>38</v>
      </c>
      <c r="C82" s="23"/>
      <c r="D82" s="23"/>
      <c r="E82" s="23"/>
      <c r="F82" s="40">
        <f>SUM(F83:F92)</f>
        <v>64270985.526985802</v>
      </c>
      <c r="G82" s="23"/>
      <c r="H82" s="40">
        <f>SUM(H83:H92)</f>
        <v>64270985.526985802</v>
      </c>
      <c r="I82" s="21"/>
      <c r="J82" s="40">
        <f>SUM(J83:J92)</f>
        <v>64270985.526985802</v>
      </c>
      <c r="K82" s="20"/>
      <c r="L82" s="40">
        <f>SUM(L83:L92)</f>
        <v>0</v>
      </c>
      <c r="M82" s="20"/>
      <c r="N82" s="40">
        <f>SUM(N83:N92)</f>
        <v>0</v>
      </c>
      <c r="O82" s="20"/>
      <c r="P82" s="40">
        <f>SUM(P88:P92)</f>
        <v>0</v>
      </c>
      <c r="Q82" s="15"/>
      <c r="R82" s="40">
        <f>SUM(R83:R92)</f>
        <v>64270985.526985802</v>
      </c>
      <c r="S82" s="15"/>
      <c r="T82" s="40">
        <f>SUM(T83:T92)</f>
        <v>0</v>
      </c>
    </row>
    <row r="83" spans="1:20">
      <c r="A83" s="25">
        <v>1.01</v>
      </c>
      <c r="B83" s="39" t="s">
        <v>39</v>
      </c>
      <c r="C83" s="25" t="s">
        <v>40</v>
      </c>
      <c r="D83" s="65">
        <v>742.3</v>
      </c>
      <c r="E83" s="32">
        <v>1089.5928511666668</v>
      </c>
      <c r="F83" s="33">
        <f t="shared" ref="F83:F92" si="52">E83*D83</f>
        <v>808804.77342101675</v>
      </c>
      <c r="G83" s="65">
        <v>742.3</v>
      </c>
      <c r="H83" s="33">
        <f t="shared" ref="H83:H92" si="53">G83*E83</f>
        <v>808804.77342101675</v>
      </c>
      <c r="I83" s="45">
        <v>742.3</v>
      </c>
      <c r="J83" s="10">
        <f t="shared" ref="J83:J92" si="54">+E83*I83</f>
        <v>808804.77342101675</v>
      </c>
      <c r="K83" s="18"/>
      <c r="L83" s="12">
        <f t="shared" ref="L83:L92" si="55">K83*E83</f>
        <v>0</v>
      </c>
      <c r="M83" s="18"/>
      <c r="N83" s="12">
        <f t="shared" ref="N83:N92" si="56">M83*E83</f>
        <v>0</v>
      </c>
      <c r="O83" s="18"/>
      <c r="P83" s="12">
        <f t="shared" ref="P83:P92" si="57">O83*E83</f>
        <v>0</v>
      </c>
      <c r="Q83" s="11">
        <f t="shared" ref="Q83:Q87" si="58">+I83+K83+M83+O83</f>
        <v>742.3</v>
      </c>
      <c r="R83" s="12">
        <f t="shared" ref="R83:R87" si="59">+J83+L83+N83+P83</f>
        <v>808804.77342101675</v>
      </c>
      <c r="S83" s="11">
        <f t="shared" ref="S83:S92" si="60">G83-Q83</f>
        <v>0</v>
      </c>
      <c r="T83" s="12">
        <f t="shared" ref="T83:T92" si="61">S83*E83</f>
        <v>0</v>
      </c>
    </row>
    <row r="84" spans="1:20">
      <c r="A84" s="25">
        <v>1.02</v>
      </c>
      <c r="B84" s="39" t="s">
        <v>41</v>
      </c>
      <c r="C84" s="25" t="s">
        <v>42</v>
      </c>
      <c r="D84" s="65">
        <v>181.8</v>
      </c>
      <c r="E84" s="32">
        <v>11253.219268383333</v>
      </c>
      <c r="F84" s="33">
        <f t="shared" si="52"/>
        <v>2045835.2629920901</v>
      </c>
      <c r="G84" s="65">
        <v>181.8</v>
      </c>
      <c r="H84" s="33">
        <f t="shared" si="53"/>
        <v>2045835.2629920901</v>
      </c>
      <c r="I84" s="45">
        <v>181.8</v>
      </c>
      <c r="J84" s="10">
        <f t="shared" si="54"/>
        <v>2045835.2629920901</v>
      </c>
      <c r="K84" s="18"/>
      <c r="L84" s="12">
        <f t="shared" si="55"/>
        <v>0</v>
      </c>
      <c r="M84" s="18"/>
      <c r="N84" s="12">
        <f t="shared" si="56"/>
        <v>0</v>
      </c>
      <c r="O84" s="18"/>
      <c r="P84" s="12">
        <f t="shared" si="57"/>
        <v>0</v>
      </c>
      <c r="Q84" s="11">
        <f t="shared" si="58"/>
        <v>181.8</v>
      </c>
      <c r="R84" s="12">
        <f t="shared" si="59"/>
        <v>2045835.2629920901</v>
      </c>
      <c r="S84" s="11">
        <f t="shared" si="60"/>
        <v>0</v>
      </c>
      <c r="T84" s="12">
        <f t="shared" si="61"/>
        <v>0</v>
      </c>
    </row>
    <row r="85" spans="1:20">
      <c r="A85" s="25">
        <v>1.03</v>
      </c>
      <c r="B85" s="39" t="s">
        <v>43</v>
      </c>
      <c r="C85" s="25" t="s">
        <v>44</v>
      </c>
      <c r="D85" s="65">
        <v>1</v>
      </c>
      <c r="E85" s="32">
        <v>6029096.6794624906</v>
      </c>
      <c r="F85" s="33">
        <f t="shared" si="52"/>
        <v>6029096.6794624906</v>
      </c>
      <c r="G85" s="65">
        <v>1</v>
      </c>
      <c r="H85" s="33">
        <f t="shared" si="53"/>
        <v>6029096.6794624906</v>
      </c>
      <c r="I85" s="45">
        <v>1</v>
      </c>
      <c r="J85" s="10">
        <f t="shared" si="54"/>
        <v>6029096.6794624906</v>
      </c>
      <c r="K85" s="18"/>
      <c r="L85" s="12">
        <f t="shared" si="55"/>
        <v>0</v>
      </c>
      <c r="M85" s="18"/>
      <c r="N85" s="12">
        <f t="shared" si="56"/>
        <v>0</v>
      </c>
      <c r="O85" s="18"/>
      <c r="P85" s="12">
        <f t="shared" si="57"/>
        <v>0</v>
      </c>
      <c r="Q85" s="11">
        <f t="shared" si="58"/>
        <v>1</v>
      </c>
      <c r="R85" s="12">
        <f t="shared" si="59"/>
        <v>6029096.6794624906</v>
      </c>
      <c r="S85" s="11">
        <f t="shared" si="60"/>
        <v>0</v>
      </c>
      <c r="T85" s="12">
        <f t="shared" si="61"/>
        <v>0</v>
      </c>
    </row>
    <row r="86" spans="1:20">
      <c r="A86" s="25">
        <v>1.04</v>
      </c>
      <c r="B86" s="39" t="s">
        <v>45</v>
      </c>
      <c r="C86" s="25" t="s">
        <v>44</v>
      </c>
      <c r="D86" s="65">
        <v>1</v>
      </c>
      <c r="E86" s="32">
        <v>1070153.7551826667</v>
      </c>
      <c r="F86" s="33">
        <f t="shared" si="52"/>
        <v>1070153.7551826667</v>
      </c>
      <c r="G86" s="65">
        <v>1</v>
      </c>
      <c r="H86" s="33">
        <f t="shared" si="53"/>
        <v>1070153.7551826667</v>
      </c>
      <c r="I86" s="45">
        <v>1</v>
      </c>
      <c r="J86" s="10">
        <f t="shared" si="54"/>
        <v>1070153.7551826667</v>
      </c>
      <c r="K86" s="18"/>
      <c r="L86" s="12">
        <f t="shared" si="55"/>
        <v>0</v>
      </c>
      <c r="M86" s="18"/>
      <c r="N86" s="12">
        <f t="shared" si="56"/>
        <v>0</v>
      </c>
      <c r="O86" s="18"/>
      <c r="P86" s="12">
        <f t="shared" si="57"/>
        <v>0</v>
      </c>
      <c r="Q86" s="11">
        <f t="shared" si="58"/>
        <v>1</v>
      </c>
      <c r="R86" s="12">
        <f t="shared" si="59"/>
        <v>1070153.7551826667</v>
      </c>
      <c r="S86" s="11">
        <f t="shared" si="60"/>
        <v>0</v>
      </c>
      <c r="T86" s="12">
        <f t="shared" si="61"/>
        <v>0</v>
      </c>
    </row>
    <row r="87" spans="1:20">
      <c r="A87" s="25">
        <v>1.05</v>
      </c>
      <c r="B87" s="39" t="s">
        <v>46</v>
      </c>
      <c r="C87" s="25" t="s">
        <v>44</v>
      </c>
      <c r="D87" s="65">
        <v>1</v>
      </c>
      <c r="E87" s="32">
        <v>1122809.1120386668</v>
      </c>
      <c r="F87" s="33">
        <f t="shared" si="52"/>
        <v>1122809.1120386668</v>
      </c>
      <c r="G87" s="65">
        <v>1</v>
      </c>
      <c r="H87" s="33">
        <f t="shared" si="53"/>
        <v>1122809.1120386668</v>
      </c>
      <c r="I87" s="45">
        <v>1</v>
      </c>
      <c r="J87" s="10">
        <f t="shared" si="54"/>
        <v>1122809.1120386668</v>
      </c>
      <c r="K87" s="18"/>
      <c r="L87" s="12">
        <f t="shared" si="55"/>
        <v>0</v>
      </c>
      <c r="M87" s="18"/>
      <c r="N87" s="12">
        <f t="shared" si="56"/>
        <v>0</v>
      </c>
      <c r="O87" s="18"/>
      <c r="P87" s="12">
        <f t="shared" si="57"/>
        <v>0</v>
      </c>
      <c r="Q87" s="11">
        <f t="shared" si="58"/>
        <v>1</v>
      </c>
      <c r="R87" s="12">
        <f t="shared" si="59"/>
        <v>1122809.1120386668</v>
      </c>
      <c r="S87" s="11">
        <f t="shared" si="60"/>
        <v>0</v>
      </c>
      <c r="T87" s="12">
        <f t="shared" si="61"/>
        <v>0</v>
      </c>
    </row>
    <row r="88" spans="1:20">
      <c r="A88" s="25">
        <v>1.06</v>
      </c>
      <c r="B88" s="39" t="s">
        <v>47</v>
      </c>
      <c r="C88" s="25" t="s">
        <v>48</v>
      </c>
      <c r="D88" s="65">
        <v>3</v>
      </c>
      <c r="E88" s="32">
        <v>1712666.7157861853</v>
      </c>
      <c r="F88" s="33">
        <f t="shared" si="52"/>
        <v>5138000.1473585563</v>
      </c>
      <c r="G88" s="65">
        <v>3</v>
      </c>
      <c r="H88" s="33">
        <f t="shared" si="53"/>
        <v>5138000.1473585563</v>
      </c>
      <c r="I88" s="45">
        <v>3</v>
      </c>
      <c r="J88" s="10">
        <f t="shared" si="54"/>
        <v>5138000.1473585563</v>
      </c>
      <c r="K88" s="18"/>
      <c r="L88" s="12">
        <f t="shared" si="55"/>
        <v>0</v>
      </c>
      <c r="M88" s="18"/>
      <c r="N88" s="12">
        <f t="shared" si="56"/>
        <v>0</v>
      </c>
      <c r="O88" s="18"/>
      <c r="P88" s="12">
        <f t="shared" si="57"/>
        <v>0</v>
      </c>
      <c r="Q88" s="11">
        <f t="shared" ref="Q88:Q109" si="62">+I88+K88+M88+O88</f>
        <v>3</v>
      </c>
      <c r="R88" s="12">
        <f t="shared" ref="R88:R109" si="63">+J88+L88+N88+P88</f>
        <v>5138000.1473585563</v>
      </c>
      <c r="S88" s="11">
        <f t="shared" si="60"/>
        <v>0</v>
      </c>
      <c r="T88" s="12">
        <f t="shared" si="61"/>
        <v>0</v>
      </c>
    </row>
    <row r="89" spans="1:20">
      <c r="A89" s="25">
        <v>1.07</v>
      </c>
      <c r="B89" s="39" t="s">
        <v>49</v>
      </c>
      <c r="C89" s="25" t="s">
        <v>50</v>
      </c>
      <c r="D89" s="65">
        <v>222.69</v>
      </c>
      <c r="E89" s="32">
        <v>23968.687464074974</v>
      </c>
      <c r="F89" s="33">
        <f t="shared" si="52"/>
        <v>5337587.0113748554</v>
      </c>
      <c r="G89" s="65">
        <v>222.69</v>
      </c>
      <c r="H89" s="33">
        <f t="shared" si="53"/>
        <v>5337587.0113748554</v>
      </c>
      <c r="I89" s="45">
        <v>222.68999999999997</v>
      </c>
      <c r="J89" s="10">
        <f t="shared" si="54"/>
        <v>5337587.0113748554</v>
      </c>
      <c r="K89" s="18"/>
      <c r="L89" s="12">
        <f t="shared" si="55"/>
        <v>0</v>
      </c>
      <c r="M89" s="18"/>
      <c r="N89" s="12">
        <f t="shared" si="56"/>
        <v>0</v>
      </c>
      <c r="O89" s="18"/>
      <c r="P89" s="12">
        <f t="shared" si="57"/>
        <v>0</v>
      </c>
      <c r="Q89" s="11">
        <f t="shared" si="62"/>
        <v>222.68999999999997</v>
      </c>
      <c r="R89" s="12">
        <f t="shared" si="63"/>
        <v>5337587.0113748554</v>
      </c>
      <c r="S89" s="11">
        <f t="shared" si="60"/>
        <v>0</v>
      </c>
      <c r="T89" s="12">
        <f t="shared" si="61"/>
        <v>0</v>
      </c>
    </row>
    <row r="90" spans="1:20">
      <c r="A90" s="25">
        <v>1.08</v>
      </c>
      <c r="B90" s="39" t="s">
        <v>51</v>
      </c>
      <c r="C90" s="25" t="s">
        <v>52</v>
      </c>
      <c r="D90" s="65">
        <v>653</v>
      </c>
      <c r="E90" s="32">
        <v>59977.538714000002</v>
      </c>
      <c r="F90" s="33">
        <f t="shared" si="52"/>
        <v>39165332.780242004</v>
      </c>
      <c r="G90" s="65">
        <v>653</v>
      </c>
      <c r="H90" s="33">
        <f t="shared" si="53"/>
        <v>39165332.780242004</v>
      </c>
      <c r="I90" s="45">
        <v>653</v>
      </c>
      <c r="J90" s="10">
        <f t="shared" si="54"/>
        <v>39165332.780242004</v>
      </c>
      <c r="K90" s="18"/>
      <c r="L90" s="12">
        <f t="shared" si="55"/>
        <v>0</v>
      </c>
      <c r="M90" s="18"/>
      <c r="N90" s="12">
        <f t="shared" si="56"/>
        <v>0</v>
      </c>
      <c r="O90" s="18"/>
      <c r="P90" s="12">
        <f t="shared" si="57"/>
        <v>0</v>
      </c>
      <c r="Q90" s="11">
        <f t="shared" si="62"/>
        <v>653</v>
      </c>
      <c r="R90" s="12">
        <f t="shared" si="63"/>
        <v>39165332.780242004</v>
      </c>
      <c r="S90" s="11">
        <f t="shared" si="60"/>
        <v>0</v>
      </c>
      <c r="T90" s="12">
        <f t="shared" si="61"/>
        <v>0</v>
      </c>
    </row>
    <row r="91" spans="1:20">
      <c r="A91" s="25">
        <v>1.0900000000000001</v>
      </c>
      <c r="B91" s="39" t="s">
        <v>53</v>
      </c>
      <c r="C91" s="25" t="s">
        <v>40</v>
      </c>
      <c r="D91" s="65">
        <v>63</v>
      </c>
      <c r="E91" s="32">
        <v>32650.228428000006</v>
      </c>
      <c r="F91" s="33">
        <f t="shared" si="52"/>
        <v>2056964.3909640003</v>
      </c>
      <c r="G91" s="65">
        <v>63</v>
      </c>
      <c r="H91" s="33">
        <f t="shared" si="53"/>
        <v>2056964.3909640003</v>
      </c>
      <c r="I91" s="45">
        <v>63</v>
      </c>
      <c r="J91" s="10">
        <f t="shared" si="54"/>
        <v>2056964.3909640003</v>
      </c>
      <c r="K91" s="18"/>
      <c r="L91" s="12">
        <f t="shared" si="55"/>
        <v>0</v>
      </c>
      <c r="M91" s="18"/>
      <c r="N91" s="12">
        <f t="shared" si="56"/>
        <v>0</v>
      </c>
      <c r="O91" s="18"/>
      <c r="P91" s="12">
        <f t="shared" si="57"/>
        <v>0</v>
      </c>
      <c r="Q91" s="11">
        <f t="shared" ref="Q91" si="64">+I91+K91+M91+O91</f>
        <v>63</v>
      </c>
      <c r="R91" s="12">
        <f t="shared" ref="R91" si="65">+J91+L91+N91+P91</f>
        <v>2056964.3909640003</v>
      </c>
      <c r="S91" s="11">
        <f t="shared" si="60"/>
        <v>0</v>
      </c>
      <c r="T91" s="12">
        <f t="shared" si="61"/>
        <v>0</v>
      </c>
    </row>
    <row r="92" spans="1:20">
      <c r="A92" s="65">
        <v>1.1000000000000001</v>
      </c>
      <c r="B92" s="39" t="s">
        <v>54</v>
      </c>
      <c r="C92" s="25" t="s">
        <v>42</v>
      </c>
      <c r="D92" s="65">
        <v>181.8</v>
      </c>
      <c r="E92" s="32">
        <v>8231.0319799200006</v>
      </c>
      <c r="F92" s="33">
        <f t="shared" si="52"/>
        <v>1496401.6139494563</v>
      </c>
      <c r="G92" s="65">
        <v>181.8</v>
      </c>
      <c r="H92" s="33">
        <f t="shared" si="53"/>
        <v>1496401.6139494563</v>
      </c>
      <c r="I92" s="45">
        <v>181.8</v>
      </c>
      <c r="J92" s="10">
        <f t="shared" si="54"/>
        <v>1496401.6139494563</v>
      </c>
      <c r="K92" s="18"/>
      <c r="L92" s="12">
        <f t="shared" si="55"/>
        <v>0</v>
      </c>
      <c r="M92" s="18"/>
      <c r="N92" s="12">
        <f t="shared" si="56"/>
        <v>0</v>
      </c>
      <c r="O92" s="18"/>
      <c r="P92" s="12">
        <f t="shared" si="57"/>
        <v>0</v>
      </c>
      <c r="Q92" s="11">
        <f t="shared" si="62"/>
        <v>181.8</v>
      </c>
      <c r="R92" s="12">
        <f t="shared" si="63"/>
        <v>1496401.6139494563</v>
      </c>
      <c r="S92" s="11">
        <f t="shared" si="60"/>
        <v>0</v>
      </c>
      <c r="T92" s="12">
        <f t="shared" si="61"/>
        <v>0</v>
      </c>
    </row>
    <row r="93" spans="1:20">
      <c r="A93" s="29"/>
      <c r="B93" s="30"/>
      <c r="C93" s="30"/>
      <c r="D93" s="30"/>
      <c r="E93" s="30"/>
      <c r="F93" s="37"/>
      <c r="G93" s="30"/>
      <c r="H93" s="37"/>
      <c r="I93" s="45"/>
      <c r="J93" s="10"/>
      <c r="K93" s="18"/>
      <c r="L93" s="12"/>
      <c r="M93" s="18"/>
      <c r="N93" s="12"/>
      <c r="O93" s="18"/>
      <c r="P93" s="12"/>
      <c r="Q93" s="11"/>
      <c r="R93" s="12"/>
      <c r="S93" s="11"/>
      <c r="T93" s="12"/>
    </row>
    <row r="94" spans="1:20">
      <c r="A94" s="22">
        <v>2</v>
      </c>
      <c r="B94" s="23" t="s">
        <v>55</v>
      </c>
      <c r="C94" s="23"/>
      <c r="D94" s="23"/>
      <c r="E94" s="23"/>
      <c r="F94" s="40">
        <f>SUM(F95:F98)</f>
        <v>18340374.671197858</v>
      </c>
      <c r="G94" s="23"/>
      <c r="H94" s="40">
        <f>SUM(H95:H98)</f>
        <v>15642293.254105106</v>
      </c>
      <c r="I94" s="21"/>
      <c r="J94" s="40">
        <f>SUM(J95:J98)</f>
        <v>4145770.1741497735</v>
      </c>
      <c r="K94" s="20"/>
      <c r="L94" s="40">
        <f>SUM(L95:L98)</f>
        <v>14194604.497048084</v>
      </c>
      <c r="M94" s="20"/>
      <c r="N94" s="40">
        <f>SUM(N95:N98)</f>
        <v>-2698081.4170927498</v>
      </c>
      <c r="O94" s="20"/>
      <c r="P94" s="40">
        <f>SUM(P95:P98)</f>
        <v>0</v>
      </c>
      <c r="Q94" s="15"/>
      <c r="R94" s="40">
        <f>SUM(R95:R98)</f>
        <v>15642293.254105108</v>
      </c>
      <c r="S94" s="15"/>
      <c r="T94" s="40">
        <f>SUM(T95:T98)</f>
        <v>0</v>
      </c>
    </row>
    <row r="95" spans="1:20">
      <c r="A95" s="25">
        <v>2.0099999999999998</v>
      </c>
      <c r="B95" s="39" t="s">
        <v>56</v>
      </c>
      <c r="C95" s="25" t="s">
        <v>57</v>
      </c>
      <c r="D95" s="65">
        <v>121.5</v>
      </c>
      <c r="E95" s="32">
        <v>4794.2085451333342</v>
      </c>
      <c r="F95" s="33">
        <f>E95*D95</f>
        <v>582496.33823370014</v>
      </c>
      <c r="G95" s="65">
        <v>121.5</v>
      </c>
      <c r="H95" s="33">
        <f t="shared" ref="H95:H98" si="66">G95*E95</f>
        <v>582496.33823370014</v>
      </c>
      <c r="I95" s="45">
        <v>121.5</v>
      </c>
      <c r="J95" s="10">
        <f>+E95*I95</f>
        <v>582496.33823370014</v>
      </c>
      <c r="K95" s="18"/>
      <c r="L95" s="12">
        <f>K95*E95</f>
        <v>0</v>
      </c>
      <c r="M95" s="18"/>
      <c r="N95" s="12">
        <f>M95*E95</f>
        <v>0</v>
      </c>
      <c r="O95" s="18"/>
      <c r="P95" s="12">
        <f>O95*E95</f>
        <v>0</v>
      </c>
      <c r="Q95" s="11">
        <f t="shared" si="62"/>
        <v>121.5</v>
      </c>
      <c r="R95" s="12">
        <f t="shared" si="63"/>
        <v>582496.33823370014</v>
      </c>
      <c r="S95" s="11">
        <f t="shared" ref="S95:S98" si="67">G95-Q95</f>
        <v>0</v>
      </c>
      <c r="T95" s="12">
        <f>S95*E95</f>
        <v>0</v>
      </c>
    </row>
    <row r="96" spans="1:20">
      <c r="A96" s="25">
        <v>2.02</v>
      </c>
      <c r="B96" s="39" t="s">
        <v>58</v>
      </c>
      <c r="C96" s="25" t="s">
        <v>50</v>
      </c>
      <c r="D96" s="65">
        <v>3.0720000000000005</v>
      </c>
      <c r="E96" s="32">
        <v>26150.228428000006</v>
      </c>
      <c r="F96" s="33">
        <f>E96*D96</f>
        <v>80333.501730816031</v>
      </c>
      <c r="G96" s="65">
        <v>0</v>
      </c>
      <c r="H96" s="33">
        <f t="shared" si="66"/>
        <v>0</v>
      </c>
      <c r="I96" s="45"/>
      <c r="J96" s="10">
        <f>+E96*I96</f>
        <v>0</v>
      </c>
      <c r="K96" s="18">
        <v>3.0720000000000005</v>
      </c>
      <c r="L96" s="12">
        <f>K96*E96</f>
        <v>80333.501730816031</v>
      </c>
      <c r="M96" s="113">
        <v>-3.0720000000000005</v>
      </c>
      <c r="N96" s="12">
        <f>M96*E96</f>
        <v>-80333.501730816031</v>
      </c>
      <c r="O96" s="18"/>
      <c r="P96" s="12">
        <f>O96*E96</f>
        <v>0</v>
      </c>
      <c r="Q96" s="11">
        <f t="shared" si="62"/>
        <v>0</v>
      </c>
      <c r="R96" s="12">
        <f t="shared" si="63"/>
        <v>0</v>
      </c>
      <c r="S96" s="11">
        <f t="shared" si="67"/>
        <v>0</v>
      </c>
      <c r="T96" s="12">
        <f>S96*E96</f>
        <v>0</v>
      </c>
    </row>
    <row r="97" spans="1:20">
      <c r="A97" s="25">
        <v>2.0299999999999998</v>
      </c>
      <c r="B97" s="39" t="s">
        <v>59</v>
      </c>
      <c r="C97" s="25" t="s">
        <v>60</v>
      </c>
      <c r="D97" s="65">
        <v>111.345</v>
      </c>
      <c r="E97" s="32">
        <v>39222.274214000005</v>
      </c>
      <c r="F97" s="33">
        <f>E97*D97</f>
        <v>4367204.1223578304</v>
      </c>
      <c r="G97" s="65">
        <v>82.404999999999987</v>
      </c>
      <c r="H97" s="33">
        <f t="shared" si="66"/>
        <v>3232111.5066046701</v>
      </c>
      <c r="I97" s="45">
        <v>90.848220999999995</v>
      </c>
      <c r="J97" s="10">
        <f>+E97*I97</f>
        <v>3563273.8359160735</v>
      </c>
      <c r="K97" s="18">
        <v>20.496779000000004</v>
      </c>
      <c r="L97" s="12">
        <f>K97*E97</f>
        <v>803930.28644175699</v>
      </c>
      <c r="M97" s="113">
        <v>-28.940000000000012</v>
      </c>
      <c r="N97" s="12">
        <f>M97*E97</f>
        <v>-1135092.6157531606</v>
      </c>
      <c r="O97" s="18"/>
      <c r="P97" s="12">
        <f>O97*E97</f>
        <v>0</v>
      </c>
      <c r="Q97" s="11">
        <f t="shared" si="62"/>
        <v>82.404999999999987</v>
      </c>
      <c r="R97" s="12">
        <f t="shared" si="63"/>
        <v>3232111.5066046696</v>
      </c>
      <c r="S97" s="11">
        <f t="shared" si="67"/>
        <v>0</v>
      </c>
      <c r="T97" s="12">
        <f>S97*E97</f>
        <v>0</v>
      </c>
    </row>
    <row r="98" spans="1:20">
      <c r="A98" s="25">
        <v>2.04</v>
      </c>
      <c r="B98" s="39" t="s">
        <v>61</v>
      </c>
      <c r="C98" s="25" t="s">
        <v>50</v>
      </c>
      <c r="D98" s="65">
        <v>259.80499999999995</v>
      </c>
      <c r="E98" s="32">
        <v>51232.042142666665</v>
      </c>
      <c r="F98" s="33">
        <f>E98*D98</f>
        <v>13310340.708875511</v>
      </c>
      <c r="G98" s="65">
        <v>230.86499999999995</v>
      </c>
      <c r="H98" s="33">
        <f t="shared" si="66"/>
        <v>11827685.409266736</v>
      </c>
      <c r="I98" s="45"/>
      <c r="J98" s="10">
        <f>+E98*I98</f>
        <v>0</v>
      </c>
      <c r="K98" s="18">
        <v>259.80499999999995</v>
      </c>
      <c r="L98" s="12">
        <f>K98*E98</f>
        <v>13310340.708875511</v>
      </c>
      <c r="M98" s="113">
        <v>-28.939999999999998</v>
      </c>
      <c r="N98" s="12">
        <f>M98*E98</f>
        <v>-1482655.2996087731</v>
      </c>
      <c r="O98" s="18"/>
      <c r="P98" s="12">
        <f>O98*E98</f>
        <v>0</v>
      </c>
      <c r="Q98" s="11">
        <f t="shared" si="62"/>
        <v>230.86499999999995</v>
      </c>
      <c r="R98" s="12">
        <f t="shared" si="63"/>
        <v>11827685.409266738</v>
      </c>
      <c r="S98" s="11">
        <f t="shared" si="67"/>
        <v>0</v>
      </c>
      <c r="T98" s="12">
        <f>S98*E98</f>
        <v>0</v>
      </c>
    </row>
    <row r="99" spans="1:20">
      <c r="A99" s="29"/>
      <c r="B99" s="41"/>
      <c r="C99" s="30"/>
      <c r="D99" s="30"/>
      <c r="E99" s="30"/>
      <c r="F99" s="37"/>
      <c r="G99" s="30"/>
      <c r="H99" s="37"/>
      <c r="I99" s="45"/>
      <c r="J99" s="10"/>
      <c r="K99" s="18"/>
      <c r="L99" s="12"/>
      <c r="M99" s="18"/>
      <c r="N99" s="12"/>
      <c r="O99" s="18"/>
      <c r="P99" s="12"/>
      <c r="Q99" s="11"/>
      <c r="R99" s="12"/>
      <c r="S99" s="11"/>
      <c r="T99" s="12"/>
    </row>
    <row r="100" spans="1:20">
      <c r="A100" s="22">
        <v>3</v>
      </c>
      <c r="B100" s="23" t="s">
        <v>62</v>
      </c>
      <c r="C100" s="22"/>
      <c r="D100" s="22"/>
      <c r="E100" s="22"/>
      <c r="F100" s="40">
        <f>SUM(F101:F109)</f>
        <v>141142026.61427021</v>
      </c>
      <c r="G100" s="22"/>
      <c r="H100" s="40">
        <f>SUM(H101:H109)</f>
        <v>134935147.79533303</v>
      </c>
      <c r="I100" s="21"/>
      <c r="J100" s="40">
        <f>SUM(J101:J109)</f>
        <v>0</v>
      </c>
      <c r="K100" s="20"/>
      <c r="L100" s="40">
        <f>SUM(L101:L109)</f>
        <v>112411486.35155185</v>
      </c>
      <c r="M100" s="20"/>
      <c r="N100" s="40">
        <f>SUM(N101:N109)</f>
        <v>22523661.443781167</v>
      </c>
      <c r="O100" s="20"/>
      <c r="P100" s="40">
        <f>SUM(P106:P108)</f>
        <v>0</v>
      </c>
      <c r="Q100" s="15"/>
      <c r="R100" s="40">
        <f>SUM(R101:R109)</f>
        <v>134935147.79533303</v>
      </c>
      <c r="S100" s="15"/>
      <c r="T100" s="40">
        <f>SUM(T101:T109)</f>
        <v>0</v>
      </c>
    </row>
    <row r="101" spans="1:20">
      <c r="A101" s="25">
        <v>3.01</v>
      </c>
      <c r="B101" s="26" t="s">
        <v>63</v>
      </c>
      <c r="C101" s="25" t="s">
        <v>57</v>
      </c>
      <c r="D101" s="65">
        <v>475.90929999999992</v>
      </c>
      <c r="E101" s="32">
        <v>59014.213670835001</v>
      </c>
      <c r="F101" s="42">
        <f t="shared" ref="F101:F109" si="68">E101*D101</f>
        <v>28085413.118137512</v>
      </c>
      <c r="G101" s="65">
        <v>499.24929999999989</v>
      </c>
      <c r="H101" s="42">
        <f t="shared" ref="H101:H109" si="69">G101*E101</f>
        <v>29462804.865214799</v>
      </c>
      <c r="I101" s="45"/>
      <c r="J101" s="10">
        <f t="shared" ref="J101:J109" si="70">+E101*I101</f>
        <v>0</v>
      </c>
      <c r="K101" s="18">
        <v>475.90929999999992</v>
      </c>
      <c r="L101" s="12">
        <f t="shared" ref="L101:L109" si="71">K101*E101</f>
        <v>28085413.118137512</v>
      </c>
      <c r="M101" s="113">
        <v>23.339999999999975</v>
      </c>
      <c r="N101" s="12">
        <f t="shared" ref="N101:N109" si="72">M101*E101</f>
        <v>1377391.7470772874</v>
      </c>
      <c r="O101" s="18"/>
      <c r="P101" s="12">
        <f t="shared" ref="P101:P109" si="73">O101*E101</f>
        <v>0</v>
      </c>
      <c r="Q101" s="11">
        <f t="shared" ref="Q101:Q105" si="74">+I101+K101+M101+O101</f>
        <v>499.24929999999989</v>
      </c>
      <c r="R101" s="12">
        <f t="shared" ref="R101:R105" si="75">+J101+L101+N101+P101</f>
        <v>29462804.865214799</v>
      </c>
      <c r="S101" s="11">
        <f t="shared" ref="S101:S109" si="76">G101-Q101</f>
        <v>0</v>
      </c>
      <c r="T101" s="12">
        <f t="shared" ref="T101:T109" si="77">S101*E101</f>
        <v>0</v>
      </c>
    </row>
    <row r="102" spans="1:20">
      <c r="A102" s="25">
        <v>3.02</v>
      </c>
      <c r="B102" s="39" t="s">
        <v>64</v>
      </c>
      <c r="C102" s="25" t="s">
        <v>42</v>
      </c>
      <c r="D102" s="25">
        <v>180</v>
      </c>
      <c r="E102" s="32">
        <v>18028.582003091939</v>
      </c>
      <c r="F102" s="42">
        <f t="shared" si="68"/>
        <v>3245144.7605565488</v>
      </c>
      <c r="G102" s="25">
        <v>234.23</v>
      </c>
      <c r="H102" s="42">
        <f t="shared" si="69"/>
        <v>4222834.7625842243</v>
      </c>
      <c r="I102" s="45"/>
      <c r="J102" s="10">
        <f t="shared" si="70"/>
        <v>0</v>
      </c>
      <c r="K102" s="18">
        <v>180</v>
      </c>
      <c r="L102" s="12">
        <f t="shared" si="71"/>
        <v>3245144.7605565488</v>
      </c>
      <c r="M102" s="113">
        <v>54.22999999999999</v>
      </c>
      <c r="N102" s="12">
        <f t="shared" si="72"/>
        <v>977690.00202767563</v>
      </c>
      <c r="O102" s="18"/>
      <c r="P102" s="12">
        <f t="shared" si="73"/>
        <v>0</v>
      </c>
      <c r="Q102" s="11">
        <f t="shared" si="74"/>
        <v>234.23</v>
      </c>
      <c r="R102" s="12">
        <f t="shared" si="75"/>
        <v>4222834.7625842243</v>
      </c>
      <c r="S102" s="11">
        <f t="shared" si="76"/>
        <v>0</v>
      </c>
      <c r="T102" s="12">
        <f t="shared" si="77"/>
        <v>0</v>
      </c>
    </row>
    <row r="103" spans="1:20">
      <c r="A103" s="25">
        <v>3.03</v>
      </c>
      <c r="B103" s="39" t="s">
        <v>66</v>
      </c>
      <c r="C103" s="25" t="s">
        <v>40</v>
      </c>
      <c r="D103" s="65">
        <v>523.63739999999996</v>
      </c>
      <c r="E103" s="32">
        <v>67312.412475666686</v>
      </c>
      <c r="F103" s="42">
        <f t="shared" si="68"/>
        <v>35247296.656485662</v>
      </c>
      <c r="G103" s="65">
        <v>488.80739999999997</v>
      </c>
      <c r="H103" s="42">
        <f t="shared" si="69"/>
        <v>32902805.329958193</v>
      </c>
      <c r="I103" s="45"/>
      <c r="J103" s="10">
        <f t="shared" si="70"/>
        <v>0</v>
      </c>
      <c r="K103" s="18">
        <v>523.63739999999996</v>
      </c>
      <c r="L103" s="12">
        <f t="shared" si="71"/>
        <v>35247296.656485662</v>
      </c>
      <c r="M103" s="113">
        <v>-34.829999999999984</v>
      </c>
      <c r="N103" s="12">
        <f t="shared" si="72"/>
        <v>-2344491.3265274698</v>
      </c>
      <c r="O103" s="18"/>
      <c r="P103" s="12">
        <f t="shared" si="73"/>
        <v>0</v>
      </c>
      <c r="Q103" s="11">
        <f t="shared" si="74"/>
        <v>488.80739999999997</v>
      </c>
      <c r="R103" s="12">
        <f t="shared" si="75"/>
        <v>32902805.329958193</v>
      </c>
      <c r="S103" s="11">
        <f t="shared" si="76"/>
        <v>0</v>
      </c>
      <c r="T103" s="12">
        <f t="shared" si="77"/>
        <v>0</v>
      </c>
    </row>
    <row r="104" spans="1:20">
      <c r="A104" s="25">
        <v>3.04</v>
      </c>
      <c r="B104" s="39" t="s">
        <v>67</v>
      </c>
      <c r="C104" s="25" t="s">
        <v>40</v>
      </c>
      <c r="D104" s="65">
        <v>248.11410000000001</v>
      </c>
      <c r="E104" s="32">
        <v>88990.228986750008</v>
      </c>
      <c r="F104" s="42">
        <f t="shared" si="68"/>
        <v>22079730.573841389</v>
      </c>
      <c r="G104" s="65">
        <v>209.86410000000001</v>
      </c>
      <c r="H104" s="42">
        <f t="shared" si="69"/>
        <v>18675854.315098204</v>
      </c>
      <c r="I104" s="45"/>
      <c r="J104" s="10">
        <f t="shared" si="70"/>
        <v>0</v>
      </c>
      <c r="K104" s="18">
        <v>248.11410000000001</v>
      </c>
      <c r="L104" s="12">
        <f t="shared" si="71"/>
        <v>22079730.573841389</v>
      </c>
      <c r="M104" s="113">
        <v>-38.25</v>
      </c>
      <c r="N104" s="12">
        <f t="shared" si="72"/>
        <v>-3403876.2587431879</v>
      </c>
      <c r="O104" s="18"/>
      <c r="P104" s="12">
        <f t="shared" si="73"/>
        <v>0</v>
      </c>
      <c r="Q104" s="11">
        <f t="shared" si="74"/>
        <v>209.86410000000001</v>
      </c>
      <c r="R104" s="12">
        <f t="shared" si="75"/>
        <v>18675854.3150982</v>
      </c>
      <c r="S104" s="11">
        <f t="shared" si="76"/>
        <v>0</v>
      </c>
      <c r="T104" s="12">
        <f t="shared" si="77"/>
        <v>0</v>
      </c>
    </row>
    <row r="105" spans="1:20">
      <c r="A105" s="25">
        <v>3.05</v>
      </c>
      <c r="B105" s="26" t="s">
        <v>107</v>
      </c>
      <c r="C105" s="25" t="s">
        <v>40</v>
      </c>
      <c r="D105" s="65">
        <v>84.638099999999994</v>
      </c>
      <c r="E105" s="32">
        <v>44090.954969217273</v>
      </c>
      <c r="F105" s="42">
        <f t="shared" si="68"/>
        <v>3731774.6557801082</v>
      </c>
      <c r="G105" s="65">
        <v>0</v>
      </c>
      <c r="H105" s="42">
        <f t="shared" si="69"/>
        <v>0</v>
      </c>
      <c r="I105" s="45"/>
      <c r="J105" s="10">
        <f t="shared" si="70"/>
        <v>0</v>
      </c>
      <c r="K105" s="18"/>
      <c r="L105" s="12">
        <f t="shared" si="71"/>
        <v>0</v>
      </c>
      <c r="M105" s="18"/>
      <c r="N105" s="12">
        <f t="shared" si="72"/>
        <v>0</v>
      </c>
      <c r="O105" s="18"/>
      <c r="P105" s="12">
        <f t="shared" si="73"/>
        <v>0</v>
      </c>
      <c r="Q105" s="11">
        <f t="shared" si="74"/>
        <v>0</v>
      </c>
      <c r="R105" s="12">
        <f t="shared" si="75"/>
        <v>0</v>
      </c>
      <c r="S105" s="11">
        <f t="shared" si="76"/>
        <v>0</v>
      </c>
      <c r="T105" s="12">
        <f t="shared" si="77"/>
        <v>0</v>
      </c>
    </row>
    <row r="106" spans="1:20" ht="24">
      <c r="A106" s="25">
        <v>3.06</v>
      </c>
      <c r="B106" s="26" t="s">
        <v>68</v>
      </c>
      <c r="C106" s="25" t="s">
        <v>69</v>
      </c>
      <c r="D106" s="65">
        <v>163.476</v>
      </c>
      <c r="E106" s="32">
        <v>134708.47929664335</v>
      </c>
      <c r="F106" s="42">
        <f t="shared" si="68"/>
        <v>22021603.361498069</v>
      </c>
      <c r="G106" s="65">
        <v>163.476</v>
      </c>
      <c r="H106" s="42">
        <f t="shared" si="69"/>
        <v>22021603.361498069</v>
      </c>
      <c r="I106" s="45"/>
      <c r="J106" s="10">
        <f t="shared" si="70"/>
        <v>0</v>
      </c>
      <c r="K106" s="18"/>
      <c r="L106" s="10">
        <f t="shared" si="71"/>
        <v>0</v>
      </c>
      <c r="M106" s="115">
        <v>163.476</v>
      </c>
      <c r="N106" s="10">
        <f t="shared" si="72"/>
        <v>22021603.361498069</v>
      </c>
      <c r="O106" s="45"/>
      <c r="P106" s="10">
        <f t="shared" si="73"/>
        <v>0</v>
      </c>
      <c r="Q106" s="13">
        <f t="shared" si="62"/>
        <v>163.476</v>
      </c>
      <c r="R106" s="10">
        <f t="shared" si="63"/>
        <v>22021603.361498069</v>
      </c>
      <c r="S106" s="13">
        <f t="shared" si="76"/>
        <v>0</v>
      </c>
      <c r="T106" s="10">
        <f t="shared" si="77"/>
        <v>0</v>
      </c>
    </row>
    <row r="107" spans="1:20">
      <c r="A107" s="25">
        <v>3.07</v>
      </c>
      <c r="B107" s="39" t="s">
        <v>70</v>
      </c>
      <c r="C107" s="25" t="s">
        <v>52</v>
      </c>
      <c r="D107" s="25">
        <v>6.24</v>
      </c>
      <c r="E107" s="32">
        <v>57624.398249599995</v>
      </c>
      <c r="F107" s="42">
        <f t="shared" si="68"/>
        <v>359576.24507750396</v>
      </c>
      <c r="G107" s="25">
        <v>6.24</v>
      </c>
      <c r="H107" s="42">
        <f t="shared" si="69"/>
        <v>359576.24507750396</v>
      </c>
      <c r="I107" s="45"/>
      <c r="J107" s="10">
        <f t="shared" si="70"/>
        <v>0</v>
      </c>
      <c r="K107" s="18">
        <v>6.24</v>
      </c>
      <c r="L107" s="12">
        <f t="shared" si="71"/>
        <v>359576.24507750396</v>
      </c>
      <c r="M107" s="18">
        <v>0</v>
      </c>
      <c r="N107" s="12">
        <f t="shared" si="72"/>
        <v>0</v>
      </c>
      <c r="O107" s="18"/>
      <c r="P107" s="12">
        <f t="shared" si="73"/>
        <v>0</v>
      </c>
      <c r="Q107" s="11">
        <f t="shared" si="62"/>
        <v>6.24</v>
      </c>
      <c r="R107" s="12">
        <f t="shared" si="63"/>
        <v>359576.24507750396</v>
      </c>
      <c r="S107" s="11">
        <f t="shared" si="76"/>
        <v>0</v>
      </c>
      <c r="T107" s="12">
        <f t="shared" si="77"/>
        <v>0</v>
      </c>
    </row>
    <row r="108" spans="1:20">
      <c r="A108" s="25">
        <v>3.08</v>
      </c>
      <c r="B108" s="39" t="s">
        <v>71</v>
      </c>
      <c r="C108" s="25" t="s">
        <v>40</v>
      </c>
      <c r="D108" s="25">
        <v>66.56</v>
      </c>
      <c r="E108" s="32">
        <v>94275.986999895002</v>
      </c>
      <c r="F108" s="42">
        <f t="shared" si="68"/>
        <v>6275009.6947130114</v>
      </c>
      <c r="G108" s="25">
        <v>66.56</v>
      </c>
      <c r="H108" s="42">
        <f t="shared" si="69"/>
        <v>6275009.6947130114</v>
      </c>
      <c r="I108" s="45"/>
      <c r="J108" s="10">
        <f t="shared" si="70"/>
        <v>0</v>
      </c>
      <c r="K108" s="18">
        <v>51</v>
      </c>
      <c r="L108" s="12">
        <f t="shared" si="71"/>
        <v>4808075.3369946452</v>
      </c>
      <c r="M108" s="113">
        <v>15.560000000000002</v>
      </c>
      <c r="N108" s="12">
        <f t="shared" si="72"/>
        <v>1466934.3577183664</v>
      </c>
      <c r="O108" s="18"/>
      <c r="P108" s="12">
        <f t="shared" si="73"/>
        <v>0</v>
      </c>
      <c r="Q108" s="11">
        <f t="shared" si="62"/>
        <v>66.56</v>
      </c>
      <c r="R108" s="12">
        <f t="shared" si="63"/>
        <v>6275009.6947130114</v>
      </c>
      <c r="S108" s="11">
        <f t="shared" si="76"/>
        <v>0</v>
      </c>
      <c r="T108" s="12">
        <f t="shared" si="77"/>
        <v>0</v>
      </c>
    </row>
    <row r="109" spans="1:20">
      <c r="A109" s="25">
        <v>3.09</v>
      </c>
      <c r="B109" s="39" t="s">
        <v>72</v>
      </c>
      <c r="C109" s="25" t="s">
        <v>40</v>
      </c>
      <c r="D109" s="65">
        <v>289.5684</v>
      </c>
      <c r="E109" s="32">
        <v>69401.486999895002</v>
      </c>
      <c r="F109" s="42">
        <f t="shared" si="68"/>
        <v>20096477.548180394</v>
      </c>
      <c r="G109" s="65">
        <v>302.79840000000002</v>
      </c>
      <c r="H109" s="42">
        <f t="shared" si="69"/>
        <v>21014659.221189007</v>
      </c>
      <c r="I109" s="45"/>
      <c r="J109" s="10">
        <f t="shared" si="70"/>
        <v>0</v>
      </c>
      <c r="K109" s="18">
        <v>267.8076575</v>
      </c>
      <c r="L109" s="12">
        <f t="shared" si="71"/>
        <v>18586249.660458583</v>
      </c>
      <c r="M109" s="113">
        <v>34.99074250000001</v>
      </c>
      <c r="N109" s="12">
        <f t="shared" si="72"/>
        <v>2428409.5607304242</v>
      </c>
      <c r="O109" s="18"/>
      <c r="P109" s="12">
        <f t="shared" si="73"/>
        <v>0</v>
      </c>
      <c r="Q109" s="11">
        <f t="shared" si="62"/>
        <v>302.79840000000002</v>
      </c>
      <c r="R109" s="12">
        <f t="shared" si="63"/>
        <v>21014659.221189007</v>
      </c>
      <c r="S109" s="11">
        <f t="shared" si="76"/>
        <v>0</v>
      </c>
      <c r="T109" s="12">
        <f t="shared" si="77"/>
        <v>0</v>
      </c>
    </row>
    <row r="110" spans="1:20">
      <c r="A110" s="29"/>
      <c r="B110" s="30"/>
      <c r="C110" s="30"/>
      <c r="D110" s="30"/>
      <c r="E110" s="30"/>
      <c r="F110" s="37"/>
      <c r="G110" s="30"/>
      <c r="H110" s="37"/>
      <c r="I110" s="45"/>
      <c r="J110" s="10"/>
      <c r="K110" s="18"/>
      <c r="L110" s="12"/>
      <c r="M110" s="18"/>
      <c r="N110" s="12"/>
      <c r="O110" s="18"/>
      <c r="P110" s="12"/>
      <c r="Q110" s="11"/>
      <c r="R110" s="12"/>
      <c r="S110" s="11"/>
      <c r="T110" s="12"/>
    </row>
    <row r="111" spans="1:20">
      <c r="A111" s="22">
        <v>4</v>
      </c>
      <c r="B111" s="23" t="s">
        <v>77</v>
      </c>
      <c r="C111" s="23"/>
      <c r="D111" s="23"/>
      <c r="E111" s="23"/>
      <c r="F111" s="40">
        <f>SUM(F112:F114)</f>
        <v>12107125.908330536</v>
      </c>
      <c r="G111" s="23"/>
      <c r="H111" s="40">
        <f>SUM(H112:H114)</f>
        <v>12107125.908330536</v>
      </c>
      <c r="I111" s="21"/>
      <c r="J111" s="40">
        <f>SUM(J112:J114)</f>
        <v>0</v>
      </c>
      <c r="K111" s="20"/>
      <c r="L111" s="40">
        <f>SUM(L112:L114)</f>
        <v>12107125.908330536</v>
      </c>
      <c r="M111" s="20"/>
      <c r="N111" s="40">
        <f>SUM(N112:N114)</f>
        <v>0</v>
      </c>
      <c r="O111" s="20"/>
      <c r="P111" s="40">
        <f>SUM(P112:P114)</f>
        <v>0</v>
      </c>
      <c r="Q111" s="15"/>
      <c r="R111" s="40">
        <f>SUM(R112:R114)</f>
        <v>12107125.908330536</v>
      </c>
      <c r="S111" s="15"/>
      <c r="T111" s="40">
        <f>SUM(T112:T114)</f>
        <v>0</v>
      </c>
    </row>
    <row r="112" spans="1:20">
      <c r="A112" s="25">
        <v>4.01</v>
      </c>
      <c r="B112" s="39" t="s">
        <v>78</v>
      </c>
      <c r="C112" s="25" t="s">
        <v>69</v>
      </c>
      <c r="D112" s="65">
        <v>60</v>
      </c>
      <c r="E112" s="32">
        <v>5412.8324511666679</v>
      </c>
      <c r="F112" s="33">
        <f>E112*D112</f>
        <v>324769.94707000005</v>
      </c>
      <c r="G112" s="65">
        <v>60</v>
      </c>
      <c r="H112" s="33">
        <f t="shared" ref="H112:H114" si="78">G112*E112</f>
        <v>324769.94707000005</v>
      </c>
      <c r="I112" s="45"/>
      <c r="J112" s="10">
        <f>+E112*I112</f>
        <v>0</v>
      </c>
      <c r="K112" s="18">
        <v>60</v>
      </c>
      <c r="L112" s="12">
        <f>K112*E112</f>
        <v>324769.94707000005</v>
      </c>
      <c r="M112" s="18"/>
      <c r="N112" s="12">
        <f>M112*E112</f>
        <v>0</v>
      </c>
      <c r="O112" s="18"/>
      <c r="P112" s="12">
        <f>O112*E112</f>
        <v>0</v>
      </c>
      <c r="Q112" s="11">
        <f t="shared" ref="Q112:Q114" si="79">+I112+K112+M112+O112</f>
        <v>60</v>
      </c>
      <c r="R112" s="12">
        <f t="shared" ref="R112:R114" si="80">+J112+L112+N112+P112</f>
        <v>324769.94707000005</v>
      </c>
      <c r="S112" s="11">
        <f t="shared" ref="S112:S114" si="81">G112-Q112</f>
        <v>0</v>
      </c>
      <c r="T112" s="12">
        <f>S112*E112</f>
        <v>0</v>
      </c>
    </row>
    <row r="113" spans="1:20" ht="24">
      <c r="A113" s="25">
        <v>4.0199999999999996</v>
      </c>
      <c r="B113" s="39" t="s">
        <v>79</v>
      </c>
      <c r="C113" s="25" t="s">
        <v>42</v>
      </c>
      <c r="D113" s="65">
        <v>40</v>
      </c>
      <c r="E113" s="32">
        <v>258219.46749558335</v>
      </c>
      <c r="F113" s="33">
        <f>E113*D113</f>
        <v>10328778.699823335</v>
      </c>
      <c r="G113" s="65">
        <v>40</v>
      </c>
      <c r="H113" s="33">
        <f t="shared" si="78"/>
        <v>10328778.699823335</v>
      </c>
      <c r="I113" s="45"/>
      <c r="J113" s="10">
        <f>+E113*I113</f>
        <v>0</v>
      </c>
      <c r="K113" s="45">
        <v>40</v>
      </c>
      <c r="L113" s="10">
        <f>K113*E113</f>
        <v>10328778.699823335</v>
      </c>
      <c r="M113" s="45"/>
      <c r="N113" s="10">
        <f>M113*E113</f>
        <v>0</v>
      </c>
      <c r="O113" s="45"/>
      <c r="P113" s="10">
        <f>O113*E113</f>
        <v>0</v>
      </c>
      <c r="Q113" s="13">
        <f t="shared" si="79"/>
        <v>40</v>
      </c>
      <c r="R113" s="10">
        <f t="shared" si="80"/>
        <v>10328778.699823335</v>
      </c>
      <c r="S113" s="13">
        <f t="shared" si="81"/>
        <v>0</v>
      </c>
      <c r="T113" s="10">
        <f>S113*E113</f>
        <v>0</v>
      </c>
    </row>
    <row r="114" spans="1:20" ht="11.25" customHeight="1">
      <c r="A114" s="25">
        <v>4.03</v>
      </c>
      <c r="B114" s="39" t="s">
        <v>80</v>
      </c>
      <c r="C114" s="25" t="s">
        <v>81</v>
      </c>
      <c r="D114" s="65">
        <v>2</v>
      </c>
      <c r="E114" s="32">
        <v>726788.6307186</v>
      </c>
      <c r="F114" s="33">
        <f>E114*D114</f>
        <v>1453577.2614372</v>
      </c>
      <c r="G114" s="65">
        <v>2</v>
      </c>
      <c r="H114" s="33">
        <f t="shared" si="78"/>
        <v>1453577.2614372</v>
      </c>
      <c r="I114" s="45"/>
      <c r="J114" s="10">
        <f>+E114*I114</f>
        <v>0</v>
      </c>
      <c r="K114" s="18">
        <v>2</v>
      </c>
      <c r="L114" s="12">
        <f>K114*E114</f>
        <v>1453577.2614372</v>
      </c>
      <c r="M114" s="18"/>
      <c r="N114" s="12">
        <f>M114*E114</f>
        <v>0</v>
      </c>
      <c r="O114" s="18"/>
      <c r="P114" s="12">
        <f>O114*E114</f>
        <v>0</v>
      </c>
      <c r="Q114" s="11">
        <f t="shared" si="79"/>
        <v>2</v>
      </c>
      <c r="R114" s="12">
        <f t="shared" si="80"/>
        <v>1453577.2614372</v>
      </c>
      <c r="S114" s="11">
        <f t="shared" si="81"/>
        <v>0</v>
      </c>
      <c r="T114" s="12">
        <f>S114*E114</f>
        <v>0</v>
      </c>
    </row>
    <row r="115" spans="1:20">
      <c r="A115" s="29"/>
      <c r="B115" s="30"/>
      <c r="C115" s="30"/>
      <c r="D115" s="30"/>
      <c r="E115" s="30"/>
      <c r="F115" s="37"/>
      <c r="G115" s="30"/>
      <c r="H115" s="37"/>
      <c r="I115" s="45"/>
      <c r="J115" s="10"/>
      <c r="K115" s="18"/>
      <c r="L115" s="12"/>
      <c r="M115" s="18"/>
      <c r="N115" s="12"/>
      <c r="O115" s="18"/>
      <c r="P115" s="12"/>
      <c r="Q115" s="11"/>
      <c r="R115" s="12"/>
      <c r="S115" s="11"/>
      <c r="T115" s="12"/>
    </row>
    <row r="116" spans="1:20">
      <c r="A116" s="22">
        <v>5</v>
      </c>
      <c r="B116" s="23" t="s">
        <v>82</v>
      </c>
      <c r="C116" s="23"/>
      <c r="D116" s="23"/>
      <c r="E116" s="23"/>
      <c r="F116" s="40">
        <f>SUM(F117:F118)</f>
        <v>2132376.64859172</v>
      </c>
      <c r="G116" s="23"/>
      <c r="H116" s="40">
        <f>SUM(H117:H118)</f>
        <v>0</v>
      </c>
      <c r="I116" s="21"/>
      <c r="J116" s="40">
        <f>SUM(J117:J118)</f>
        <v>0</v>
      </c>
      <c r="K116" s="20"/>
      <c r="L116" s="40">
        <f>SUM(L117:L118)</f>
        <v>0</v>
      </c>
      <c r="M116" s="20"/>
      <c r="N116" s="40">
        <f>SUM(N117:N118)</f>
        <v>0</v>
      </c>
      <c r="O116" s="20"/>
      <c r="P116" s="40">
        <f>SUM(P117:P118)</f>
        <v>0</v>
      </c>
      <c r="Q116" s="15"/>
      <c r="R116" s="40">
        <f>SUM(R117:R118)</f>
        <v>0</v>
      </c>
      <c r="S116" s="15"/>
      <c r="T116" s="40">
        <f>SUM(T117:T118)</f>
        <v>0</v>
      </c>
    </row>
    <row r="117" spans="1:20">
      <c r="A117" s="25">
        <v>5.01</v>
      </c>
      <c r="B117" s="39" t="s">
        <v>83</v>
      </c>
      <c r="C117" s="25" t="s">
        <v>40</v>
      </c>
      <c r="D117" s="65">
        <v>84</v>
      </c>
      <c r="E117" s="32">
        <v>22995.099907966665</v>
      </c>
      <c r="F117" s="33">
        <f>E117*D117</f>
        <v>1931588.3922691999</v>
      </c>
      <c r="G117" s="65">
        <v>0</v>
      </c>
      <c r="H117" s="33">
        <f t="shared" ref="H117:H118" si="82">G117*E117</f>
        <v>0</v>
      </c>
      <c r="I117" s="45"/>
      <c r="J117" s="10">
        <f>+E117*I117</f>
        <v>0</v>
      </c>
      <c r="K117" s="18"/>
      <c r="L117" s="12">
        <f>K117*E117</f>
        <v>0</v>
      </c>
      <c r="M117" s="18"/>
      <c r="N117" s="12">
        <f>M117*E117</f>
        <v>0</v>
      </c>
      <c r="O117" s="18"/>
      <c r="P117" s="12">
        <f>O117*E117</f>
        <v>0</v>
      </c>
      <c r="Q117" s="11">
        <f t="shared" ref="Q117:Q118" si="83">+I117+K117+M117+O117</f>
        <v>0</v>
      </c>
      <c r="R117" s="12">
        <f t="shared" ref="R117:R118" si="84">+J117+L117+N117+P117</f>
        <v>0</v>
      </c>
      <c r="S117" s="11">
        <f t="shared" ref="S117:S118" si="85">G117-Q117</f>
        <v>0</v>
      </c>
      <c r="T117" s="12">
        <f>S117*E117</f>
        <v>0</v>
      </c>
    </row>
    <row r="118" spans="1:20">
      <c r="A118" s="25">
        <v>5.0199999999999996</v>
      </c>
      <c r="B118" s="39" t="s">
        <v>108</v>
      </c>
      <c r="C118" s="25" t="s">
        <v>42</v>
      </c>
      <c r="D118" s="65">
        <v>40</v>
      </c>
      <c r="E118" s="32">
        <v>5019.7064080630007</v>
      </c>
      <c r="F118" s="33">
        <f>E118*D118</f>
        <v>200788.25632252003</v>
      </c>
      <c r="G118" s="65">
        <v>0</v>
      </c>
      <c r="H118" s="33">
        <f t="shared" si="82"/>
        <v>0</v>
      </c>
      <c r="I118" s="45"/>
      <c r="J118" s="10">
        <f>+E118*I118</f>
        <v>0</v>
      </c>
      <c r="K118" s="18"/>
      <c r="L118" s="12">
        <f>K118*E118</f>
        <v>0</v>
      </c>
      <c r="M118" s="18"/>
      <c r="N118" s="12">
        <f>M118*E118</f>
        <v>0</v>
      </c>
      <c r="O118" s="18"/>
      <c r="P118" s="12">
        <f>O118*E118</f>
        <v>0</v>
      </c>
      <c r="Q118" s="11">
        <f t="shared" si="83"/>
        <v>0</v>
      </c>
      <c r="R118" s="12">
        <f t="shared" si="84"/>
        <v>0</v>
      </c>
      <c r="S118" s="11">
        <f t="shared" si="85"/>
        <v>0</v>
      </c>
      <c r="T118" s="12">
        <f>S118*E118</f>
        <v>0</v>
      </c>
    </row>
    <row r="119" spans="1:20">
      <c r="A119" s="29"/>
      <c r="B119" s="30"/>
      <c r="C119" s="30"/>
      <c r="D119" s="30"/>
      <c r="E119" s="30"/>
      <c r="F119" s="37"/>
      <c r="G119" s="30"/>
      <c r="H119" s="37"/>
      <c r="I119" s="45"/>
      <c r="J119" s="10"/>
      <c r="K119" s="18"/>
      <c r="L119" s="12"/>
      <c r="M119" s="18"/>
      <c r="N119" s="12"/>
      <c r="O119" s="18"/>
      <c r="P119" s="12"/>
      <c r="Q119" s="11"/>
      <c r="R119" s="12"/>
      <c r="S119" s="11"/>
      <c r="T119" s="12"/>
    </row>
    <row r="120" spans="1:20">
      <c r="A120" s="22">
        <v>6</v>
      </c>
      <c r="B120" s="23" t="s">
        <v>85</v>
      </c>
      <c r="C120" s="23"/>
      <c r="D120" s="23"/>
      <c r="E120" s="23"/>
      <c r="F120" s="40">
        <f>SUM(F121:F122)</f>
        <v>3517873.0164834675</v>
      </c>
      <c r="G120" s="23"/>
      <c r="H120" s="40">
        <f>SUM(H121:H122)</f>
        <v>3517873.0164834675</v>
      </c>
      <c r="I120" s="21"/>
      <c r="J120" s="40">
        <f>SUM(J121:J122)</f>
        <v>0</v>
      </c>
      <c r="K120" s="20"/>
      <c r="L120" s="40">
        <f>SUM(L121:L122)</f>
        <v>3517873.0164834675</v>
      </c>
      <c r="M120" s="20"/>
      <c r="N120" s="40">
        <f>SUM(N121:N122)</f>
        <v>0</v>
      </c>
      <c r="O120" s="20"/>
      <c r="P120" s="40">
        <f>SUM(P121:P166)</f>
        <v>0</v>
      </c>
      <c r="Q120" s="15"/>
      <c r="R120" s="40">
        <f>SUM(R121:R122)</f>
        <v>3517873.0164834675</v>
      </c>
      <c r="S120" s="15"/>
      <c r="T120" s="40">
        <f>SUM(T121:T122)</f>
        <v>0</v>
      </c>
    </row>
    <row r="121" spans="1:20">
      <c r="A121" s="25">
        <v>6.01</v>
      </c>
      <c r="B121" s="39" t="s">
        <v>87</v>
      </c>
      <c r="C121" s="25" t="s">
        <v>57</v>
      </c>
      <c r="D121" s="65">
        <v>240</v>
      </c>
      <c r="E121" s="32">
        <v>13015.888431240002</v>
      </c>
      <c r="F121" s="33">
        <f>E121*D121</f>
        <v>3123813.2234976008</v>
      </c>
      <c r="G121" s="65">
        <v>240</v>
      </c>
      <c r="H121" s="33">
        <f t="shared" ref="H121:H122" si="86">G121*E121</f>
        <v>3123813.2234976008</v>
      </c>
      <c r="I121" s="45"/>
      <c r="J121" s="10">
        <f>+E121*I121</f>
        <v>0</v>
      </c>
      <c r="K121" s="18">
        <v>240</v>
      </c>
      <c r="L121" s="12">
        <f>K121*E121</f>
        <v>3123813.2234976008</v>
      </c>
      <c r="M121" s="18"/>
      <c r="N121" s="12">
        <f>M121*E121</f>
        <v>0</v>
      </c>
      <c r="O121" s="18"/>
      <c r="P121" s="12">
        <f>O121*E121</f>
        <v>0</v>
      </c>
      <c r="Q121" s="11">
        <f t="shared" ref="Q121:Q122" si="87">+I121+K121+M121+O121</f>
        <v>240</v>
      </c>
      <c r="R121" s="12">
        <f t="shared" ref="R121:R122" si="88">+J121+L121+N121+P121</f>
        <v>3123813.2234976008</v>
      </c>
      <c r="S121" s="11">
        <f t="shared" ref="S121:S122" si="89">G121-Q121</f>
        <v>0</v>
      </c>
      <c r="T121" s="12">
        <f>S121*E121</f>
        <v>0</v>
      </c>
    </row>
    <row r="122" spans="1:20">
      <c r="A122" s="25">
        <v>6.02</v>
      </c>
      <c r="B122" s="39" t="s">
        <v>86</v>
      </c>
      <c r="C122" s="25" t="s">
        <v>44</v>
      </c>
      <c r="D122" s="65">
        <v>4</v>
      </c>
      <c r="E122" s="32">
        <v>98514.94824646668</v>
      </c>
      <c r="F122" s="33">
        <f>E122*D122</f>
        <v>394059.79298586672</v>
      </c>
      <c r="G122" s="65">
        <v>4</v>
      </c>
      <c r="H122" s="33">
        <f t="shared" si="86"/>
        <v>394059.79298586672</v>
      </c>
      <c r="I122" s="45"/>
      <c r="J122" s="10">
        <f>+E122*I122</f>
        <v>0</v>
      </c>
      <c r="K122" s="18">
        <v>4</v>
      </c>
      <c r="L122" s="12">
        <f>K122*E122</f>
        <v>394059.79298586672</v>
      </c>
      <c r="M122" s="18"/>
      <c r="N122" s="12">
        <f>M122*E122</f>
        <v>0</v>
      </c>
      <c r="O122" s="18"/>
      <c r="P122" s="12">
        <f>O122*E122</f>
        <v>0</v>
      </c>
      <c r="Q122" s="11">
        <f t="shared" si="87"/>
        <v>4</v>
      </c>
      <c r="R122" s="12">
        <f t="shared" si="88"/>
        <v>394059.79298586672</v>
      </c>
      <c r="S122" s="11">
        <f t="shared" si="89"/>
        <v>0</v>
      </c>
      <c r="T122" s="12">
        <f>S122*E122</f>
        <v>0</v>
      </c>
    </row>
    <row r="123" spans="1:20">
      <c r="A123" s="29"/>
      <c r="B123" s="41"/>
      <c r="C123" s="30"/>
      <c r="D123" s="30"/>
      <c r="E123" s="30"/>
      <c r="F123" s="37"/>
      <c r="G123" s="30"/>
      <c r="H123" s="37"/>
      <c r="I123" s="45"/>
      <c r="J123" s="10"/>
      <c r="K123" s="18"/>
      <c r="L123" s="12"/>
      <c r="M123" s="18"/>
      <c r="N123" s="12"/>
      <c r="O123" s="18"/>
      <c r="P123" s="12"/>
      <c r="Q123" s="11"/>
      <c r="R123" s="12"/>
      <c r="S123" s="11"/>
      <c r="T123" s="12"/>
    </row>
    <row r="124" spans="1:20">
      <c r="A124" s="22">
        <v>7</v>
      </c>
      <c r="B124" s="23" t="s">
        <v>88</v>
      </c>
      <c r="C124" s="22"/>
      <c r="D124" s="22"/>
      <c r="E124" s="22"/>
      <c r="F124" s="40">
        <f>SUM(F125:F129)</f>
        <v>59147519.326849446</v>
      </c>
      <c r="G124" s="22"/>
      <c r="H124" s="40">
        <f>SUM(H125:H129)</f>
        <v>60920303.41580084</v>
      </c>
      <c r="I124" s="21"/>
      <c r="J124" s="40">
        <f>SUM(J125:J129)</f>
        <v>0</v>
      </c>
      <c r="K124" s="20"/>
      <c r="L124" s="40">
        <f>SUM(L125:L129)</f>
        <v>47614240.514349438</v>
      </c>
      <c r="M124" s="20"/>
      <c r="N124" s="40">
        <f>SUM(N125:N129)</f>
        <v>13306062.901451403</v>
      </c>
      <c r="O124" s="20"/>
      <c r="P124" s="40">
        <f>SUM(P166:P168)</f>
        <v>0</v>
      </c>
      <c r="Q124" s="15"/>
      <c r="R124" s="40">
        <f>SUM(R125:R129)</f>
        <v>60920303.41580084</v>
      </c>
      <c r="S124" s="15"/>
      <c r="T124" s="40">
        <f>SUM(T125:T129)</f>
        <v>0</v>
      </c>
    </row>
    <row r="125" spans="1:20">
      <c r="A125" s="25">
        <v>7.01</v>
      </c>
      <c r="B125" s="26" t="s">
        <v>89</v>
      </c>
      <c r="C125" s="25" t="s">
        <v>81</v>
      </c>
      <c r="D125" s="65">
        <v>1</v>
      </c>
      <c r="E125" s="32">
        <v>4774991.3125</v>
      </c>
      <c r="F125" s="42">
        <f>E125*D125</f>
        <v>4774991.3125</v>
      </c>
      <c r="G125" s="65">
        <v>1</v>
      </c>
      <c r="H125" s="42">
        <f t="shared" ref="H125:H129" si="90">G125*E125</f>
        <v>4774991.3125</v>
      </c>
      <c r="I125" s="45"/>
      <c r="J125" s="10">
        <f>+E125*I125</f>
        <v>0</v>
      </c>
      <c r="K125" s="18"/>
      <c r="L125" s="12">
        <f>K125*E125</f>
        <v>0</v>
      </c>
      <c r="M125" s="113">
        <v>1</v>
      </c>
      <c r="N125" s="12">
        <f>M125*E125</f>
        <v>4774991.3125</v>
      </c>
      <c r="O125" s="18"/>
      <c r="P125" s="12">
        <f>O125*E125</f>
        <v>0</v>
      </c>
      <c r="Q125" s="11">
        <f t="shared" ref="Q125:Q129" si="91">+I125+K125+M125+O125</f>
        <v>1</v>
      </c>
      <c r="R125" s="12">
        <f t="shared" ref="R125:R129" si="92">+J125+L125+N125+P125</f>
        <v>4774991.3125</v>
      </c>
      <c r="S125" s="11">
        <f t="shared" ref="S125:S129" si="93">G125-Q125</f>
        <v>0</v>
      </c>
      <c r="T125" s="12">
        <f>S125*E125</f>
        <v>0</v>
      </c>
    </row>
    <row r="126" spans="1:20" ht="24">
      <c r="A126" s="25">
        <v>7.02</v>
      </c>
      <c r="B126" s="39" t="s">
        <v>90</v>
      </c>
      <c r="C126" s="25" t="s">
        <v>42</v>
      </c>
      <c r="D126" s="65">
        <v>132.18079419844889</v>
      </c>
      <c r="E126" s="32">
        <v>48770.03</v>
      </c>
      <c r="F126" s="42">
        <f>E126*D126</f>
        <v>6446461.2984821787</v>
      </c>
      <c r="G126" s="65">
        <v>142.41079419844888</v>
      </c>
      <c r="H126" s="42">
        <f t="shared" si="90"/>
        <v>6945378.7053821776</v>
      </c>
      <c r="I126" s="45"/>
      <c r="J126" s="10">
        <f>+E126*I126</f>
        <v>0</v>
      </c>
      <c r="K126" s="45">
        <v>132.18079419844889</v>
      </c>
      <c r="L126" s="10">
        <f>K126*E126</f>
        <v>6446461.2984821787</v>
      </c>
      <c r="M126" s="115">
        <v>10.22999999999999</v>
      </c>
      <c r="N126" s="10">
        <f>M126*E126</f>
        <v>498917.40689999948</v>
      </c>
      <c r="O126" s="45"/>
      <c r="P126" s="10">
        <f>O126*E126</f>
        <v>0</v>
      </c>
      <c r="Q126" s="13">
        <f t="shared" si="91"/>
        <v>142.41079419844888</v>
      </c>
      <c r="R126" s="10">
        <f t="shared" si="92"/>
        <v>6945378.7053821785</v>
      </c>
      <c r="S126" s="11">
        <f t="shared" si="93"/>
        <v>0</v>
      </c>
      <c r="T126" s="12">
        <f>S126*E126</f>
        <v>0</v>
      </c>
    </row>
    <row r="127" spans="1:20">
      <c r="A127" s="25">
        <v>7.03</v>
      </c>
      <c r="B127" s="39" t="s">
        <v>91</v>
      </c>
      <c r="C127" s="25" t="s">
        <v>44</v>
      </c>
      <c r="D127" s="65">
        <v>4</v>
      </c>
      <c r="E127" s="32">
        <v>212311.1136752342</v>
      </c>
      <c r="F127" s="42">
        <f>E127*D127</f>
        <v>849244.4547009368</v>
      </c>
      <c r="G127" s="65">
        <v>10</v>
      </c>
      <c r="H127" s="42">
        <f t="shared" si="90"/>
        <v>2123111.1367523419</v>
      </c>
      <c r="I127" s="45"/>
      <c r="J127" s="10">
        <f>+E127*I127</f>
        <v>0</v>
      </c>
      <c r="K127" s="18">
        <v>4</v>
      </c>
      <c r="L127" s="12">
        <f>K127*E127</f>
        <v>849244.4547009368</v>
      </c>
      <c r="M127" s="113">
        <v>6</v>
      </c>
      <c r="N127" s="12">
        <f>M127*E127</f>
        <v>1273866.6820514053</v>
      </c>
      <c r="O127" s="18"/>
      <c r="P127" s="12">
        <f>O127*E127</f>
        <v>0</v>
      </c>
      <c r="Q127" s="11">
        <f t="shared" si="91"/>
        <v>10</v>
      </c>
      <c r="R127" s="12">
        <f t="shared" si="92"/>
        <v>2123111.1367523419</v>
      </c>
      <c r="S127" s="11">
        <f t="shared" si="93"/>
        <v>0</v>
      </c>
      <c r="T127" s="12">
        <f>S127*E127</f>
        <v>0</v>
      </c>
    </row>
    <row r="128" spans="1:20" ht="48">
      <c r="A128" s="25">
        <v>7.04</v>
      </c>
      <c r="B128" s="39" t="s">
        <v>92</v>
      </c>
      <c r="C128" s="25" t="s">
        <v>81</v>
      </c>
      <c r="D128" s="65">
        <v>10</v>
      </c>
      <c r="E128" s="32">
        <v>2454919.7261166326</v>
      </c>
      <c r="F128" s="42">
        <f>E128*D128</f>
        <v>24549197.261166327</v>
      </c>
      <c r="G128" s="65">
        <v>10</v>
      </c>
      <c r="H128" s="42">
        <f t="shared" si="90"/>
        <v>24549197.261166327</v>
      </c>
      <c r="I128" s="45"/>
      <c r="J128" s="10">
        <f>+E128*I128</f>
        <v>0</v>
      </c>
      <c r="K128" s="45">
        <v>10</v>
      </c>
      <c r="L128" s="10">
        <f>K128*E128</f>
        <v>24549197.261166327</v>
      </c>
      <c r="M128" s="45"/>
      <c r="N128" s="10">
        <f>M128*E128</f>
        <v>0</v>
      </c>
      <c r="O128" s="45"/>
      <c r="P128" s="10">
        <f>O128*E128</f>
        <v>0</v>
      </c>
      <c r="Q128" s="13">
        <f t="shared" si="91"/>
        <v>10</v>
      </c>
      <c r="R128" s="10">
        <f t="shared" si="92"/>
        <v>24549197.261166327</v>
      </c>
      <c r="S128" s="13">
        <f t="shared" si="93"/>
        <v>0</v>
      </c>
      <c r="T128" s="10">
        <f>S128*E128</f>
        <v>0</v>
      </c>
    </row>
    <row r="129" spans="1:20" ht="36">
      <c r="A129" s="25">
        <v>7.05</v>
      </c>
      <c r="B129" s="26" t="s">
        <v>93</v>
      </c>
      <c r="C129" s="25" t="s">
        <v>81</v>
      </c>
      <c r="D129" s="65">
        <v>20</v>
      </c>
      <c r="E129" s="32">
        <v>1126381.2499999998</v>
      </c>
      <c r="F129" s="42">
        <f>E129*D129</f>
        <v>22527624.999999996</v>
      </c>
      <c r="G129" s="65">
        <v>20</v>
      </c>
      <c r="H129" s="42">
        <f t="shared" si="90"/>
        <v>22527624.999999996</v>
      </c>
      <c r="I129" s="45"/>
      <c r="J129" s="10">
        <f>+E129*I129</f>
        <v>0</v>
      </c>
      <c r="K129" s="18">
        <v>14</v>
      </c>
      <c r="L129" s="12">
        <f>K129*E129</f>
        <v>15769337.499999996</v>
      </c>
      <c r="M129" s="113">
        <v>6</v>
      </c>
      <c r="N129" s="12">
        <f>M129*E129</f>
        <v>6758287.4999999981</v>
      </c>
      <c r="O129" s="18"/>
      <c r="P129" s="12">
        <f>O129*E129</f>
        <v>0</v>
      </c>
      <c r="Q129" s="11">
        <f t="shared" si="91"/>
        <v>20</v>
      </c>
      <c r="R129" s="12">
        <f t="shared" si="92"/>
        <v>22527624.999999993</v>
      </c>
      <c r="S129" s="11">
        <f t="shared" si="93"/>
        <v>0</v>
      </c>
      <c r="T129" s="12">
        <f>S129*E129</f>
        <v>0</v>
      </c>
    </row>
    <row r="130" spans="1:20">
      <c r="A130" s="29"/>
      <c r="B130" s="41"/>
      <c r="C130" s="30"/>
      <c r="D130" s="30"/>
      <c r="E130" s="30"/>
      <c r="F130" s="37"/>
      <c r="G130" s="30"/>
      <c r="H130" s="37"/>
      <c r="I130" s="45"/>
      <c r="J130" s="10"/>
      <c r="K130" s="18"/>
      <c r="L130" s="12"/>
      <c r="M130" s="18"/>
      <c r="N130" s="12"/>
      <c r="O130" s="18"/>
      <c r="P130" s="12"/>
      <c r="Q130" s="11"/>
      <c r="R130" s="12"/>
      <c r="S130" s="11"/>
      <c r="T130" s="12"/>
    </row>
    <row r="131" spans="1:20">
      <c r="A131" s="22">
        <v>8</v>
      </c>
      <c r="B131" s="23" t="s">
        <v>94</v>
      </c>
      <c r="C131" s="22"/>
      <c r="D131" s="22"/>
      <c r="E131" s="22"/>
      <c r="F131" s="40">
        <f>SUM(F132:F135)</f>
        <v>61970477.678758234</v>
      </c>
      <c r="G131" s="22"/>
      <c r="H131" s="40">
        <f>SUM(H132:H135)</f>
        <v>61970477.678758234</v>
      </c>
      <c r="I131" s="21"/>
      <c r="J131" s="40">
        <f>SUM(J132:J135)</f>
        <v>0</v>
      </c>
      <c r="K131" s="20"/>
      <c r="L131" s="40">
        <f>SUM(L132:L135)</f>
        <v>0</v>
      </c>
      <c r="M131" s="20"/>
      <c r="N131" s="40">
        <f>SUM(N132:N135)</f>
        <v>61970477.678758234</v>
      </c>
      <c r="O131" s="20"/>
      <c r="P131" s="40">
        <f>SUM(P173:P175)</f>
        <v>0</v>
      </c>
      <c r="Q131" s="15"/>
      <c r="R131" s="40">
        <f>SUM(R132:R135)</f>
        <v>61970477.678758234</v>
      </c>
      <c r="S131" s="15"/>
      <c r="T131" s="40">
        <f>SUM(T132:T135)</f>
        <v>0</v>
      </c>
    </row>
    <row r="132" spans="1:20" ht="24">
      <c r="A132" s="25">
        <v>8.01</v>
      </c>
      <c r="B132" s="26" t="s">
        <v>95</v>
      </c>
      <c r="C132" s="25" t="s">
        <v>81</v>
      </c>
      <c r="D132" s="65">
        <v>1</v>
      </c>
      <c r="E132" s="32">
        <v>30638769.541129999</v>
      </c>
      <c r="F132" s="42">
        <f>E132*D132</f>
        <v>30638769.541129999</v>
      </c>
      <c r="G132" s="65">
        <v>1</v>
      </c>
      <c r="H132" s="42">
        <f t="shared" ref="H132:H135" si="94">G132*E132</f>
        <v>30638769.541129999</v>
      </c>
      <c r="I132" s="45"/>
      <c r="J132" s="10">
        <f>+E132*I132</f>
        <v>0</v>
      </c>
      <c r="K132" s="18"/>
      <c r="L132" s="12">
        <f>K132*E132</f>
        <v>0</v>
      </c>
      <c r="M132" s="113">
        <v>1</v>
      </c>
      <c r="N132" s="12">
        <f>M132*E132</f>
        <v>30638769.541129999</v>
      </c>
      <c r="O132" s="18"/>
      <c r="P132" s="12">
        <f>O132*E132</f>
        <v>0</v>
      </c>
      <c r="Q132" s="11">
        <f t="shared" ref="Q132:Q135" si="95">+I132+K132+M132+O132</f>
        <v>1</v>
      </c>
      <c r="R132" s="12">
        <f t="shared" ref="R132:R135" si="96">+J132+L132+N132+P132</f>
        <v>30638769.541129999</v>
      </c>
      <c r="S132" s="11">
        <f t="shared" ref="S132:S135" si="97">G132-Q132</f>
        <v>0</v>
      </c>
      <c r="T132" s="12">
        <f>S132*E132</f>
        <v>0</v>
      </c>
    </row>
    <row r="133" spans="1:20" ht="24">
      <c r="A133" s="25">
        <v>8.02</v>
      </c>
      <c r="B133" s="39" t="s">
        <v>96</v>
      </c>
      <c r="C133" s="25" t="s">
        <v>81</v>
      </c>
      <c r="D133" s="65">
        <v>1</v>
      </c>
      <c r="E133" s="32">
        <v>19453067.256849997</v>
      </c>
      <c r="F133" s="42">
        <f>E133*D133</f>
        <v>19453067.256849997</v>
      </c>
      <c r="G133" s="65">
        <v>1</v>
      </c>
      <c r="H133" s="42">
        <f t="shared" si="94"/>
        <v>19453067.256849997</v>
      </c>
      <c r="I133" s="45"/>
      <c r="J133" s="10">
        <f>+E133*I133</f>
        <v>0</v>
      </c>
      <c r="K133" s="18"/>
      <c r="L133" s="12">
        <f>K133*E133</f>
        <v>0</v>
      </c>
      <c r="M133" s="113">
        <v>1</v>
      </c>
      <c r="N133" s="12">
        <f>M133*E133</f>
        <v>19453067.256849997</v>
      </c>
      <c r="O133" s="18"/>
      <c r="P133" s="12">
        <f>O133*E133</f>
        <v>0</v>
      </c>
      <c r="Q133" s="11">
        <f t="shared" si="95"/>
        <v>1</v>
      </c>
      <c r="R133" s="12">
        <f t="shared" si="96"/>
        <v>19453067.256849997</v>
      </c>
      <c r="S133" s="11">
        <f t="shared" si="97"/>
        <v>0</v>
      </c>
      <c r="T133" s="12">
        <f>S133*E133</f>
        <v>0</v>
      </c>
    </row>
    <row r="134" spans="1:20" ht="24">
      <c r="A134" s="25">
        <v>8.0299999999999994</v>
      </c>
      <c r="B134" s="39" t="s">
        <v>97</v>
      </c>
      <c r="C134" s="25" t="s">
        <v>81</v>
      </c>
      <c r="D134" s="65">
        <v>5</v>
      </c>
      <c r="E134" s="32">
        <v>897382.7773604471</v>
      </c>
      <c r="F134" s="42">
        <f>E134*D134</f>
        <v>4486913.8868022356</v>
      </c>
      <c r="G134" s="65">
        <v>5</v>
      </c>
      <c r="H134" s="42">
        <f t="shared" si="94"/>
        <v>4486913.8868022356</v>
      </c>
      <c r="I134" s="45"/>
      <c r="J134" s="10">
        <f>+E134*I134</f>
        <v>0</v>
      </c>
      <c r="K134" s="18"/>
      <c r="L134" s="12">
        <f>K134*E134</f>
        <v>0</v>
      </c>
      <c r="M134" s="113">
        <v>5</v>
      </c>
      <c r="N134" s="12">
        <f>M134*E134</f>
        <v>4486913.8868022356</v>
      </c>
      <c r="O134" s="18"/>
      <c r="P134" s="12">
        <f>O134*E134</f>
        <v>0</v>
      </c>
      <c r="Q134" s="11">
        <f t="shared" si="95"/>
        <v>5</v>
      </c>
      <c r="R134" s="12">
        <f t="shared" si="96"/>
        <v>4486913.8868022356</v>
      </c>
      <c r="S134" s="11">
        <f t="shared" si="97"/>
        <v>0</v>
      </c>
      <c r="T134" s="12">
        <f>S134*E134</f>
        <v>0</v>
      </c>
    </row>
    <row r="135" spans="1:20" ht="24">
      <c r="A135" s="25">
        <v>8.0399999999999991</v>
      </c>
      <c r="B135" s="39" t="s">
        <v>99</v>
      </c>
      <c r="C135" s="25" t="s">
        <v>81</v>
      </c>
      <c r="D135" s="65">
        <v>6</v>
      </c>
      <c r="E135" s="32">
        <v>1231954.498996</v>
      </c>
      <c r="F135" s="42">
        <f>E135*D135</f>
        <v>7391726.9939760007</v>
      </c>
      <c r="G135" s="65">
        <v>6</v>
      </c>
      <c r="H135" s="42">
        <f t="shared" si="94"/>
        <v>7391726.9939760007</v>
      </c>
      <c r="I135" s="45"/>
      <c r="J135" s="10">
        <f>+E135*I135</f>
        <v>0</v>
      </c>
      <c r="K135" s="18"/>
      <c r="L135" s="12">
        <f>K135*E135</f>
        <v>0</v>
      </c>
      <c r="M135" s="113">
        <v>6</v>
      </c>
      <c r="N135" s="12">
        <f>M135*E135</f>
        <v>7391726.9939760007</v>
      </c>
      <c r="O135" s="18"/>
      <c r="P135" s="12">
        <f>O135*E135</f>
        <v>0</v>
      </c>
      <c r="Q135" s="11">
        <f t="shared" si="95"/>
        <v>6</v>
      </c>
      <c r="R135" s="12">
        <f t="shared" si="96"/>
        <v>7391726.9939760007</v>
      </c>
      <c r="S135" s="11">
        <f t="shared" si="97"/>
        <v>0</v>
      </c>
      <c r="T135" s="12">
        <f>S135*E135</f>
        <v>0</v>
      </c>
    </row>
    <row r="136" spans="1:20">
      <c r="A136" s="29"/>
      <c r="B136" s="41"/>
      <c r="C136" s="30"/>
      <c r="D136" s="30"/>
      <c r="E136" s="30"/>
      <c r="F136" s="37"/>
      <c r="G136" s="30"/>
      <c r="H136" s="37"/>
      <c r="I136" s="45"/>
      <c r="J136" s="10"/>
      <c r="K136" s="18"/>
      <c r="L136" s="12"/>
      <c r="M136" s="18"/>
      <c r="N136" s="12"/>
      <c r="O136" s="18"/>
      <c r="P136" s="12"/>
      <c r="Q136" s="11"/>
      <c r="R136" s="12"/>
      <c r="S136" s="11"/>
      <c r="T136" s="12"/>
    </row>
    <row r="137" spans="1:20">
      <c r="A137" s="22">
        <v>9</v>
      </c>
      <c r="B137" s="23" t="s">
        <v>109</v>
      </c>
      <c r="C137" s="22"/>
      <c r="D137" s="22"/>
      <c r="E137" s="22"/>
      <c r="F137" s="40">
        <f>SUM(F138:F141)</f>
        <v>11156611.894914158</v>
      </c>
      <c r="G137" s="22"/>
      <c r="H137" s="40">
        <f>SUM(H138:H141)</f>
        <v>11156611.894914158</v>
      </c>
      <c r="I137" s="21"/>
      <c r="J137" s="40">
        <f>SUM(J138:J141)</f>
        <v>0</v>
      </c>
      <c r="K137" s="20"/>
      <c r="L137" s="40">
        <f>SUM(L138:L141)</f>
        <v>8994459.769299129</v>
      </c>
      <c r="M137" s="20"/>
      <c r="N137" s="40">
        <f>SUM(N138:N141)</f>
        <v>2162152.1256150287</v>
      </c>
      <c r="O137" s="20"/>
      <c r="P137" s="40">
        <f>SUM(P179:P181)</f>
        <v>0</v>
      </c>
      <c r="Q137" s="15"/>
      <c r="R137" s="40">
        <f>SUM(R138:R141)</f>
        <v>11156611.894914158</v>
      </c>
      <c r="S137" s="15"/>
      <c r="T137" s="40">
        <f>SUM(T138:T141)</f>
        <v>0</v>
      </c>
    </row>
    <row r="138" spans="1:20" ht="24">
      <c r="A138" s="25">
        <v>9.01</v>
      </c>
      <c r="B138" s="26" t="s">
        <v>101</v>
      </c>
      <c r="C138" s="25" t="s">
        <v>81</v>
      </c>
      <c r="D138" s="65">
        <v>7</v>
      </c>
      <c r="E138" s="32">
        <v>232563.12817700001</v>
      </c>
      <c r="F138" s="42">
        <f>E138*D138</f>
        <v>1627941.8972390001</v>
      </c>
      <c r="G138" s="65">
        <v>7</v>
      </c>
      <c r="H138" s="42">
        <f t="shared" ref="H138:H141" si="98">G138*E138</f>
        <v>1627941.8972390001</v>
      </c>
      <c r="I138" s="45"/>
      <c r="J138" s="10">
        <f>+E138*I138</f>
        <v>0</v>
      </c>
      <c r="K138" s="18"/>
      <c r="L138" s="12">
        <f>K138*E138</f>
        <v>0</v>
      </c>
      <c r="M138" s="113">
        <v>7</v>
      </c>
      <c r="N138" s="12">
        <f>M138*E138</f>
        <v>1627941.8972390001</v>
      </c>
      <c r="O138" s="18"/>
      <c r="P138" s="12">
        <f>O138*E138</f>
        <v>0</v>
      </c>
      <c r="Q138" s="11">
        <f t="shared" ref="Q138:Q141" si="99">+I138+K138+M138+O138</f>
        <v>7</v>
      </c>
      <c r="R138" s="12">
        <f t="shared" ref="R138:R141" si="100">+J138+L138+N138+P138</f>
        <v>1627941.8972390001</v>
      </c>
      <c r="S138" s="11">
        <f t="shared" ref="S138:S141" si="101">G138-Q138</f>
        <v>0</v>
      </c>
      <c r="T138" s="12">
        <f>S138*E138</f>
        <v>0</v>
      </c>
    </row>
    <row r="139" spans="1:20">
      <c r="A139" s="25">
        <v>9.02</v>
      </c>
      <c r="B139" s="39" t="s">
        <v>102</v>
      </c>
      <c r="C139" s="25" t="s">
        <v>60</v>
      </c>
      <c r="D139" s="65">
        <v>38.967689999999997</v>
      </c>
      <c r="E139" s="32">
        <v>75842.224214000002</v>
      </c>
      <c r="F139" s="42">
        <f>E139*D139</f>
        <v>2955396.2820816454</v>
      </c>
      <c r="G139" s="65">
        <v>38.967689999999997</v>
      </c>
      <c r="H139" s="42">
        <f t="shared" si="98"/>
        <v>2955396.2820816454</v>
      </c>
      <c r="I139" s="45"/>
      <c r="J139" s="10">
        <f>+E139*I139</f>
        <v>0</v>
      </c>
      <c r="K139" s="18">
        <v>38.967689999999997</v>
      </c>
      <c r="L139" s="12">
        <f>K139*E139</f>
        <v>2955396.2820816454</v>
      </c>
      <c r="M139" s="18"/>
      <c r="N139" s="12">
        <f>M139*E139</f>
        <v>0</v>
      </c>
      <c r="O139" s="18"/>
      <c r="P139" s="12">
        <f>O139*E139</f>
        <v>0</v>
      </c>
      <c r="Q139" s="11">
        <f t="shared" si="99"/>
        <v>38.967689999999997</v>
      </c>
      <c r="R139" s="12">
        <f t="shared" si="100"/>
        <v>2955396.2820816454</v>
      </c>
      <c r="S139" s="11">
        <f t="shared" si="101"/>
        <v>0</v>
      </c>
      <c r="T139" s="12">
        <f>S139*E139</f>
        <v>0</v>
      </c>
    </row>
    <row r="140" spans="1:20" ht="24">
      <c r="A140" s="25">
        <v>9.0299999999999994</v>
      </c>
      <c r="B140" s="39" t="s">
        <v>103</v>
      </c>
      <c r="C140" s="25" t="s">
        <v>42</v>
      </c>
      <c r="D140" s="65">
        <v>129.89230000000001</v>
      </c>
      <c r="E140" s="32">
        <v>46492.852056800002</v>
      </c>
      <c r="F140" s="42">
        <f>E140*D140</f>
        <v>6039063.4872174831</v>
      </c>
      <c r="G140" s="65">
        <v>129.89230000000001</v>
      </c>
      <c r="H140" s="42">
        <f t="shared" si="98"/>
        <v>6039063.4872174831</v>
      </c>
      <c r="I140" s="45"/>
      <c r="J140" s="10">
        <f>+E140*I140</f>
        <v>0</v>
      </c>
      <c r="K140" s="18">
        <v>129.89230000000001</v>
      </c>
      <c r="L140" s="12">
        <f>K140*E140</f>
        <v>6039063.4872174831</v>
      </c>
      <c r="M140" s="18"/>
      <c r="N140" s="12">
        <f>M140*E140</f>
        <v>0</v>
      </c>
      <c r="O140" s="18"/>
      <c r="P140" s="12">
        <f>O140*E140</f>
        <v>0</v>
      </c>
      <c r="Q140" s="11">
        <f t="shared" si="99"/>
        <v>129.89230000000001</v>
      </c>
      <c r="R140" s="12">
        <f t="shared" si="100"/>
        <v>6039063.4872174831</v>
      </c>
      <c r="S140" s="11">
        <f t="shared" si="101"/>
        <v>0</v>
      </c>
      <c r="T140" s="12">
        <f>S140*E140</f>
        <v>0</v>
      </c>
    </row>
    <row r="141" spans="1:20">
      <c r="A141" s="25">
        <v>9.0399999999999991</v>
      </c>
      <c r="B141" s="39" t="s">
        <v>104</v>
      </c>
      <c r="C141" s="25" t="s">
        <v>52</v>
      </c>
      <c r="D141" s="65">
        <v>742.3</v>
      </c>
      <c r="E141" s="32">
        <v>719.6689052620618</v>
      </c>
      <c r="F141" s="42">
        <f>E141*D141</f>
        <v>534210.22837602848</v>
      </c>
      <c r="G141" s="65">
        <v>742.3</v>
      </c>
      <c r="H141" s="42">
        <f t="shared" si="98"/>
        <v>534210.22837602848</v>
      </c>
      <c r="I141" s="45"/>
      <c r="J141" s="10">
        <f>+E141*I141</f>
        <v>0</v>
      </c>
      <c r="K141" s="18"/>
      <c r="L141" s="12">
        <f>K141*E141</f>
        <v>0</v>
      </c>
      <c r="M141" s="113">
        <v>742.3</v>
      </c>
      <c r="N141" s="12">
        <f>M141*E141</f>
        <v>534210.22837602848</v>
      </c>
      <c r="O141" s="18"/>
      <c r="P141" s="12">
        <f>O141*E141</f>
        <v>0</v>
      </c>
      <c r="Q141" s="11">
        <f t="shared" si="99"/>
        <v>742.3</v>
      </c>
      <c r="R141" s="12">
        <f t="shared" si="100"/>
        <v>534210.22837602848</v>
      </c>
      <c r="S141" s="11">
        <f t="shared" si="101"/>
        <v>0</v>
      </c>
      <c r="T141" s="12">
        <f>S141*E141</f>
        <v>0</v>
      </c>
    </row>
    <row r="142" spans="1:20">
      <c r="A142" s="25"/>
      <c r="B142" s="39"/>
      <c r="C142" s="25"/>
      <c r="D142" s="65"/>
      <c r="E142" s="32"/>
      <c r="F142" s="42"/>
      <c r="G142" s="65"/>
      <c r="H142" s="42"/>
      <c r="I142" s="45"/>
      <c r="J142" s="10"/>
      <c r="K142" s="18"/>
      <c r="L142" s="12"/>
      <c r="M142" s="18"/>
      <c r="N142" s="12"/>
      <c r="O142" s="18"/>
      <c r="P142" s="12"/>
      <c r="Q142" s="11"/>
      <c r="R142" s="12"/>
      <c r="S142" s="11"/>
      <c r="T142" s="12"/>
    </row>
    <row r="143" spans="1:20">
      <c r="A143" s="22"/>
      <c r="B143" s="23" t="s">
        <v>110</v>
      </c>
      <c r="C143" s="22"/>
      <c r="D143" s="22"/>
      <c r="E143" s="22"/>
      <c r="F143" s="40"/>
      <c r="G143" s="22"/>
      <c r="H143" s="40"/>
      <c r="I143" s="21"/>
      <c r="J143" s="40"/>
      <c r="K143" s="20"/>
      <c r="L143" s="40"/>
      <c r="M143" s="20"/>
      <c r="N143" s="40">
        <f>SUM(N184:N186)</f>
        <v>0</v>
      </c>
      <c r="O143" s="20"/>
      <c r="P143" s="40">
        <f>SUM(P184:P186)</f>
        <v>0</v>
      </c>
      <c r="Q143" s="15"/>
      <c r="R143" s="40"/>
      <c r="S143" s="15"/>
      <c r="T143" s="40"/>
    </row>
    <row r="144" spans="1:20">
      <c r="A144" s="22"/>
      <c r="B144" s="23" t="s">
        <v>111</v>
      </c>
      <c r="C144" s="22"/>
      <c r="D144" s="22"/>
      <c r="E144" s="22"/>
      <c r="F144" s="110"/>
      <c r="G144" s="22"/>
      <c r="H144" s="110"/>
      <c r="I144" s="21"/>
      <c r="J144" s="40"/>
      <c r="K144" s="20"/>
      <c r="L144" s="40"/>
      <c r="M144" s="20"/>
      <c r="N144" s="40"/>
      <c r="O144" s="20"/>
      <c r="P144" s="40"/>
      <c r="Q144" s="15"/>
      <c r="R144" s="40"/>
      <c r="S144" s="15"/>
      <c r="T144" s="40"/>
    </row>
    <row r="145" spans="1:20">
      <c r="A145" s="22"/>
      <c r="B145" s="23" t="s">
        <v>112</v>
      </c>
      <c r="C145" s="22"/>
      <c r="D145" s="22"/>
      <c r="E145" s="22"/>
      <c r="F145" s="40">
        <f>SUM(F146:F153)</f>
        <v>0</v>
      </c>
      <c r="G145" s="22"/>
      <c r="H145" s="40">
        <f>SUM(H146:H153)</f>
        <v>14258006.728527782</v>
      </c>
      <c r="I145" s="21"/>
      <c r="J145" s="40">
        <f>SUM(J146:J153)</f>
        <v>0</v>
      </c>
      <c r="K145" s="20"/>
      <c r="L145" s="40">
        <f>SUM(L146:L153)</f>
        <v>0</v>
      </c>
      <c r="M145" s="20"/>
      <c r="N145" s="40">
        <f>SUM(N146:N153)</f>
        <v>14258006.728527782</v>
      </c>
      <c r="O145" s="20"/>
      <c r="P145" s="40">
        <f>SUM(P187:P189)</f>
        <v>0</v>
      </c>
      <c r="Q145" s="15"/>
      <c r="R145" s="40">
        <f>SUM(R146:R153)</f>
        <v>14258006.728527782</v>
      </c>
      <c r="S145" s="15"/>
      <c r="T145" s="40">
        <f>SUM(T146:T153)</f>
        <v>0</v>
      </c>
    </row>
    <row r="146" spans="1:20" ht="36">
      <c r="A146" s="25">
        <v>8.06</v>
      </c>
      <c r="B146" s="26" t="s">
        <v>113</v>
      </c>
      <c r="C146" s="25" t="s">
        <v>81</v>
      </c>
      <c r="D146" s="65"/>
      <c r="E146" s="32">
        <v>3604295.85</v>
      </c>
      <c r="F146" s="42">
        <f t="shared" ref="F146:F153" si="102">E146*D146</f>
        <v>0</v>
      </c>
      <c r="G146" s="65">
        <v>1</v>
      </c>
      <c r="H146" s="42">
        <f t="shared" ref="H146:H153" si="103">G146*E146</f>
        <v>3604295.85</v>
      </c>
      <c r="I146" s="45"/>
      <c r="J146" s="10">
        <f t="shared" ref="J146:J153" si="104">+E146*I146</f>
        <v>0</v>
      </c>
      <c r="K146" s="18"/>
      <c r="L146" s="12">
        <f t="shared" ref="L146:L153" si="105">K146*E146</f>
        <v>0</v>
      </c>
      <c r="M146" s="113">
        <v>1</v>
      </c>
      <c r="N146" s="12">
        <f t="shared" ref="N146:N153" si="106">M146*E146</f>
        <v>3604295.85</v>
      </c>
      <c r="O146" s="18"/>
      <c r="P146" s="12">
        <f t="shared" ref="P146:P153" si="107">O146*E146</f>
        <v>0</v>
      </c>
      <c r="Q146" s="11">
        <f t="shared" ref="Q146:Q153" si="108">+I146+K146+M146+O146</f>
        <v>1</v>
      </c>
      <c r="R146" s="12">
        <f t="shared" ref="R146:R153" si="109">+J146+L146+N146+P146</f>
        <v>3604295.85</v>
      </c>
      <c r="S146" s="11">
        <f t="shared" ref="S146:S153" si="110">G146-Q146</f>
        <v>0</v>
      </c>
      <c r="T146" s="12">
        <f t="shared" ref="T146:T153" si="111">S146*E146</f>
        <v>0</v>
      </c>
    </row>
    <row r="147" spans="1:20">
      <c r="A147" s="25">
        <v>8.07</v>
      </c>
      <c r="B147" s="39" t="s">
        <v>114</v>
      </c>
      <c r="C147" s="25" t="s">
        <v>81</v>
      </c>
      <c r="D147" s="65"/>
      <c r="E147" s="32">
        <v>510603.78275809617</v>
      </c>
      <c r="F147" s="42">
        <f t="shared" si="102"/>
        <v>0</v>
      </c>
      <c r="G147" s="65">
        <v>1</v>
      </c>
      <c r="H147" s="42">
        <f t="shared" si="103"/>
        <v>510603.78275809617</v>
      </c>
      <c r="I147" s="45"/>
      <c r="J147" s="10">
        <f t="shared" si="104"/>
        <v>0</v>
      </c>
      <c r="K147" s="18"/>
      <c r="L147" s="12">
        <f t="shared" si="105"/>
        <v>0</v>
      </c>
      <c r="M147" s="113">
        <v>1</v>
      </c>
      <c r="N147" s="12">
        <f t="shared" si="106"/>
        <v>510603.78275809617</v>
      </c>
      <c r="O147" s="18"/>
      <c r="P147" s="12">
        <f t="shared" si="107"/>
        <v>0</v>
      </c>
      <c r="Q147" s="11">
        <f t="shared" si="108"/>
        <v>1</v>
      </c>
      <c r="R147" s="12">
        <f t="shared" si="109"/>
        <v>510603.78275809617</v>
      </c>
      <c r="S147" s="11">
        <f t="shared" si="110"/>
        <v>0</v>
      </c>
      <c r="T147" s="12">
        <f t="shared" si="111"/>
        <v>0</v>
      </c>
    </row>
    <row r="148" spans="1:20">
      <c r="A148" s="25">
        <v>8.08</v>
      </c>
      <c r="B148" s="39" t="s">
        <v>115</v>
      </c>
      <c r="C148" s="25" t="s">
        <v>81</v>
      </c>
      <c r="D148" s="65"/>
      <c r="E148" s="32">
        <v>1607902.86</v>
      </c>
      <c r="F148" s="42">
        <f t="shared" si="102"/>
        <v>0</v>
      </c>
      <c r="G148" s="65">
        <v>1</v>
      </c>
      <c r="H148" s="42">
        <f t="shared" si="103"/>
        <v>1607902.86</v>
      </c>
      <c r="I148" s="45"/>
      <c r="J148" s="10">
        <f t="shared" si="104"/>
        <v>0</v>
      </c>
      <c r="K148" s="18"/>
      <c r="L148" s="12">
        <f t="shared" si="105"/>
        <v>0</v>
      </c>
      <c r="M148" s="113">
        <v>1</v>
      </c>
      <c r="N148" s="12">
        <f t="shared" si="106"/>
        <v>1607902.86</v>
      </c>
      <c r="O148" s="18"/>
      <c r="P148" s="12">
        <f t="shared" si="107"/>
        <v>0</v>
      </c>
      <c r="Q148" s="11">
        <f t="shared" si="108"/>
        <v>1</v>
      </c>
      <c r="R148" s="12">
        <f t="shared" si="109"/>
        <v>1607902.86</v>
      </c>
      <c r="S148" s="11">
        <f t="shared" si="110"/>
        <v>0</v>
      </c>
      <c r="T148" s="12">
        <f t="shared" si="111"/>
        <v>0</v>
      </c>
    </row>
    <row r="149" spans="1:20">
      <c r="A149" s="25">
        <v>8.09</v>
      </c>
      <c r="B149" s="26" t="s">
        <v>116</v>
      </c>
      <c r="C149" s="25" t="s">
        <v>81</v>
      </c>
      <c r="D149" s="65"/>
      <c r="E149" s="32">
        <v>83207.592406200012</v>
      </c>
      <c r="F149" s="42">
        <f t="shared" si="102"/>
        <v>0</v>
      </c>
      <c r="G149" s="65">
        <v>1</v>
      </c>
      <c r="H149" s="42">
        <f t="shared" ref="H149:H152" si="112">G149*E149</f>
        <v>83207.592406200012</v>
      </c>
      <c r="I149" s="45"/>
      <c r="J149" s="10">
        <f t="shared" si="104"/>
        <v>0</v>
      </c>
      <c r="K149" s="18"/>
      <c r="L149" s="12">
        <f t="shared" si="105"/>
        <v>0</v>
      </c>
      <c r="M149" s="113">
        <v>1</v>
      </c>
      <c r="N149" s="12">
        <f t="shared" si="106"/>
        <v>83207.592406200012</v>
      </c>
      <c r="O149" s="18"/>
      <c r="P149" s="12">
        <f t="shared" si="107"/>
        <v>0</v>
      </c>
      <c r="Q149" s="11">
        <f t="shared" ref="Q149:Q152" si="113">+I149+K149+M149+O149</f>
        <v>1</v>
      </c>
      <c r="R149" s="12">
        <f t="shared" ref="R149:R152" si="114">+J149+L149+N149+P149</f>
        <v>83207.592406200012</v>
      </c>
      <c r="S149" s="11">
        <f t="shared" si="110"/>
        <v>0</v>
      </c>
      <c r="T149" s="12">
        <f t="shared" si="111"/>
        <v>0</v>
      </c>
    </row>
    <row r="150" spans="1:20">
      <c r="A150" s="65">
        <v>8.1</v>
      </c>
      <c r="B150" s="39" t="s">
        <v>117</v>
      </c>
      <c r="C150" s="25" t="s">
        <v>81</v>
      </c>
      <c r="D150" s="65"/>
      <c r="E150" s="32">
        <v>106426.24240620001</v>
      </c>
      <c r="F150" s="42">
        <f t="shared" si="102"/>
        <v>0</v>
      </c>
      <c r="G150" s="65">
        <v>1</v>
      </c>
      <c r="H150" s="42">
        <f t="shared" si="112"/>
        <v>106426.24240620001</v>
      </c>
      <c r="I150" s="45"/>
      <c r="J150" s="10">
        <f t="shared" si="104"/>
        <v>0</v>
      </c>
      <c r="K150" s="18"/>
      <c r="L150" s="12">
        <f t="shared" si="105"/>
        <v>0</v>
      </c>
      <c r="M150" s="113">
        <v>1</v>
      </c>
      <c r="N150" s="12">
        <f t="shared" si="106"/>
        <v>106426.24240620001</v>
      </c>
      <c r="O150" s="18"/>
      <c r="P150" s="12">
        <f t="shared" si="107"/>
        <v>0</v>
      </c>
      <c r="Q150" s="11">
        <f t="shared" si="113"/>
        <v>1</v>
      </c>
      <c r="R150" s="12">
        <f t="shared" si="114"/>
        <v>106426.24240620001</v>
      </c>
      <c r="S150" s="11">
        <f t="shared" si="110"/>
        <v>0</v>
      </c>
      <c r="T150" s="12">
        <f t="shared" si="111"/>
        <v>0</v>
      </c>
    </row>
    <row r="151" spans="1:20">
      <c r="A151" s="25">
        <v>8.11</v>
      </c>
      <c r="B151" s="39" t="s">
        <v>118</v>
      </c>
      <c r="C151" s="25" t="s">
        <v>119</v>
      </c>
      <c r="D151" s="65"/>
      <c r="E151" s="32">
        <v>3696000</v>
      </c>
      <c r="F151" s="42">
        <f t="shared" si="102"/>
        <v>0</v>
      </c>
      <c r="G151" s="65">
        <v>1</v>
      </c>
      <c r="H151" s="42">
        <f t="shared" si="112"/>
        <v>3696000</v>
      </c>
      <c r="I151" s="45"/>
      <c r="J151" s="10">
        <f t="shared" si="104"/>
        <v>0</v>
      </c>
      <c r="K151" s="18"/>
      <c r="L151" s="12">
        <f t="shared" si="105"/>
        <v>0</v>
      </c>
      <c r="M151" s="113">
        <v>1</v>
      </c>
      <c r="N151" s="12">
        <f t="shared" si="106"/>
        <v>3696000</v>
      </c>
      <c r="O151" s="18"/>
      <c r="P151" s="12">
        <f t="shared" si="107"/>
        <v>0</v>
      </c>
      <c r="Q151" s="11">
        <f t="shared" si="113"/>
        <v>1</v>
      </c>
      <c r="R151" s="12">
        <f t="shared" si="114"/>
        <v>3696000</v>
      </c>
      <c r="S151" s="11">
        <f t="shared" si="110"/>
        <v>0</v>
      </c>
      <c r="T151" s="12">
        <f t="shared" si="111"/>
        <v>0</v>
      </c>
    </row>
    <row r="152" spans="1:20">
      <c r="A152" s="25">
        <v>8.1199999999999992</v>
      </c>
      <c r="B152" s="39" t="s">
        <v>120</v>
      </c>
      <c r="C152" s="25" t="s">
        <v>119</v>
      </c>
      <c r="D152" s="65"/>
      <c r="E152" s="32">
        <v>2744000</v>
      </c>
      <c r="F152" s="42">
        <f t="shared" si="102"/>
        <v>0</v>
      </c>
      <c r="G152" s="65">
        <v>1</v>
      </c>
      <c r="H152" s="42">
        <f t="shared" si="112"/>
        <v>2744000</v>
      </c>
      <c r="I152" s="45"/>
      <c r="J152" s="10">
        <f t="shared" si="104"/>
        <v>0</v>
      </c>
      <c r="K152" s="18"/>
      <c r="L152" s="12">
        <f t="shared" si="105"/>
        <v>0</v>
      </c>
      <c r="M152" s="113">
        <v>1</v>
      </c>
      <c r="N152" s="12">
        <f t="shared" si="106"/>
        <v>2744000</v>
      </c>
      <c r="O152" s="18"/>
      <c r="P152" s="12">
        <f t="shared" si="107"/>
        <v>0</v>
      </c>
      <c r="Q152" s="11">
        <f t="shared" si="113"/>
        <v>1</v>
      </c>
      <c r="R152" s="12">
        <f t="shared" si="114"/>
        <v>2744000</v>
      </c>
      <c r="S152" s="11">
        <f t="shared" si="110"/>
        <v>0</v>
      </c>
      <c r="T152" s="12">
        <f t="shared" si="111"/>
        <v>0</v>
      </c>
    </row>
    <row r="153" spans="1:20" ht="24">
      <c r="A153" s="25">
        <v>10.050000000000001</v>
      </c>
      <c r="B153" s="39" t="s">
        <v>121</v>
      </c>
      <c r="C153" s="25" t="s">
        <v>42</v>
      </c>
      <c r="D153" s="65"/>
      <c r="E153" s="32">
        <v>28188.911256764586</v>
      </c>
      <c r="F153" s="42">
        <f t="shared" si="102"/>
        <v>0</v>
      </c>
      <c r="G153" s="65">
        <v>67.599999999999994</v>
      </c>
      <c r="H153" s="42">
        <f t="shared" si="103"/>
        <v>1905570.4009572859</v>
      </c>
      <c r="I153" s="45"/>
      <c r="J153" s="10">
        <f t="shared" si="104"/>
        <v>0</v>
      </c>
      <c r="K153" s="18"/>
      <c r="L153" s="12">
        <f t="shared" si="105"/>
        <v>0</v>
      </c>
      <c r="M153" s="113">
        <v>67.599999999999994</v>
      </c>
      <c r="N153" s="12">
        <f t="shared" si="106"/>
        <v>1905570.4009572859</v>
      </c>
      <c r="O153" s="18"/>
      <c r="P153" s="12">
        <f t="shared" si="107"/>
        <v>0</v>
      </c>
      <c r="Q153" s="11">
        <f t="shared" si="108"/>
        <v>67.599999999999994</v>
      </c>
      <c r="R153" s="12">
        <f t="shared" si="109"/>
        <v>1905570.4009572859</v>
      </c>
      <c r="S153" s="11">
        <f t="shared" si="110"/>
        <v>0</v>
      </c>
      <c r="T153" s="12">
        <f t="shared" si="111"/>
        <v>0</v>
      </c>
    </row>
    <row r="154" spans="1:20">
      <c r="A154" s="22"/>
      <c r="B154" s="23" t="s">
        <v>122</v>
      </c>
      <c r="C154" s="22"/>
      <c r="D154" s="22"/>
      <c r="E154" s="22"/>
      <c r="F154" s="110"/>
      <c r="G154" s="22"/>
      <c r="H154" s="110"/>
      <c r="I154" s="21"/>
      <c r="J154" s="40"/>
      <c r="K154" s="20"/>
      <c r="L154" s="40"/>
      <c r="M154" s="20"/>
      <c r="N154" s="40"/>
      <c r="O154" s="20"/>
      <c r="P154" s="40"/>
      <c r="Q154" s="15"/>
      <c r="R154" s="40"/>
      <c r="S154" s="15"/>
      <c r="T154" s="40"/>
    </row>
    <row r="155" spans="1:20">
      <c r="A155" s="22"/>
      <c r="B155" s="23" t="s">
        <v>123</v>
      </c>
      <c r="C155" s="22"/>
      <c r="D155" s="22"/>
      <c r="E155" s="22"/>
      <c r="F155" s="40">
        <f>SUM(F156:F165)</f>
        <v>0</v>
      </c>
      <c r="G155" s="22"/>
      <c r="H155" s="40">
        <f>SUM(H156:H165)</f>
        <v>87011283.195936128</v>
      </c>
      <c r="I155" s="21"/>
      <c r="J155" s="40">
        <f>SUM(J156:J165)</f>
        <v>0</v>
      </c>
      <c r="K155" s="20"/>
      <c r="L155" s="40">
        <f>SUM(L156:L165)</f>
        <v>0</v>
      </c>
      <c r="M155" s="20"/>
      <c r="N155" s="40">
        <f>SUM(N156:N165)</f>
        <v>87011283.195936128</v>
      </c>
      <c r="O155" s="20"/>
      <c r="P155" s="40">
        <f>SUM(P197:P199)</f>
        <v>0</v>
      </c>
      <c r="Q155" s="15"/>
      <c r="R155" s="40">
        <f>SUM(R156:R165)</f>
        <v>87011283.195936128</v>
      </c>
      <c r="S155" s="15"/>
      <c r="T155" s="40">
        <f>SUM(T156:T165)</f>
        <v>0</v>
      </c>
    </row>
    <row r="156" spans="1:20">
      <c r="A156" s="25">
        <v>2.0499999999999998</v>
      </c>
      <c r="B156" s="26" t="s">
        <v>124</v>
      </c>
      <c r="C156" s="25" t="s">
        <v>60</v>
      </c>
      <c r="D156" s="65"/>
      <c r="E156" s="32">
        <v>120950</v>
      </c>
      <c r="F156" s="42">
        <f t="shared" ref="F156:F165" si="115">E156*D156</f>
        <v>0</v>
      </c>
      <c r="G156" s="65">
        <v>56.027999999999999</v>
      </c>
      <c r="H156" s="42">
        <f t="shared" ref="H156:H165" si="116">G156*E156</f>
        <v>6776586.5999999996</v>
      </c>
      <c r="I156" s="45"/>
      <c r="J156" s="10">
        <f t="shared" ref="J156:J165" si="117">+E156*I156</f>
        <v>0</v>
      </c>
      <c r="K156" s="18"/>
      <c r="L156" s="12">
        <f t="shared" ref="L156:L165" si="118">K156*E156</f>
        <v>0</v>
      </c>
      <c r="M156" s="113">
        <v>56.027999999999999</v>
      </c>
      <c r="N156" s="12">
        <f t="shared" ref="N156:N165" si="119">M156*E156</f>
        <v>6776586.5999999996</v>
      </c>
      <c r="O156" s="18"/>
      <c r="P156" s="12">
        <f t="shared" ref="P156:P165" si="120">O156*E156</f>
        <v>0</v>
      </c>
      <c r="Q156" s="11">
        <f t="shared" ref="Q156:Q165" si="121">+I156+K156+M156+O156</f>
        <v>56.027999999999999</v>
      </c>
      <c r="R156" s="12">
        <f t="shared" ref="R156:R165" si="122">+J156+L156+N156+P156</f>
        <v>6776586.5999999996</v>
      </c>
      <c r="S156" s="11">
        <f t="shared" ref="S156:S165" si="123">G156-Q156</f>
        <v>0</v>
      </c>
      <c r="T156" s="12">
        <f t="shared" ref="T156:T165" si="124">S156*E156</f>
        <v>0</v>
      </c>
    </row>
    <row r="157" spans="1:20">
      <c r="A157" s="25">
        <v>2.06</v>
      </c>
      <c r="B157" s="39" t="s">
        <v>125</v>
      </c>
      <c r="C157" s="25" t="s">
        <v>60</v>
      </c>
      <c r="D157" s="65"/>
      <c r="E157" s="32">
        <v>285711</v>
      </c>
      <c r="F157" s="42">
        <f t="shared" si="115"/>
        <v>0</v>
      </c>
      <c r="G157" s="65">
        <v>5.6028000000000002</v>
      </c>
      <c r="H157" s="42">
        <f t="shared" si="116"/>
        <v>1600781.5908000001</v>
      </c>
      <c r="I157" s="45"/>
      <c r="J157" s="10">
        <f t="shared" si="117"/>
        <v>0</v>
      </c>
      <c r="K157" s="18"/>
      <c r="L157" s="12">
        <f t="shared" si="118"/>
        <v>0</v>
      </c>
      <c r="M157" s="113">
        <v>5.6028000000000002</v>
      </c>
      <c r="N157" s="12">
        <f t="shared" si="119"/>
        <v>1600781.5908000001</v>
      </c>
      <c r="O157" s="18"/>
      <c r="P157" s="12">
        <f t="shared" si="120"/>
        <v>0</v>
      </c>
      <c r="Q157" s="11">
        <f t="shared" si="121"/>
        <v>5.6028000000000002</v>
      </c>
      <c r="R157" s="12">
        <f t="shared" si="122"/>
        <v>1600781.5908000001</v>
      </c>
      <c r="S157" s="11">
        <f t="shared" si="123"/>
        <v>0</v>
      </c>
      <c r="T157" s="12">
        <f t="shared" si="124"/>
        <v>0</v>
      </c>
    </row>
    <row r="158" spans="1:20">
      <c r="A158" s="25">
        <v>5.03</v>
      </c>
      <c r="B158" s="39" t="s">
        <v>84</v>
      </c>
      <c r="C158" s="25" t="s">
        <v>42</v>
      </c>
      <c r="D158" s="65"/>
      <c r="E158" s="32">
        <v>25353.126532568334</v>
      </c>
      <c r="F158" s="42">
        <f t="shared" si="115"/>
        <v>0</v>
      </c>
      <c r="G158" s="65">
        <v>120.35</v>
      </c>
      <c r="H158" s="42">
        <f t="shared" si="116"/>
        <v>3051248.7781945989</v>
      </c>
      <c r="I158" s="45"/>
      <c r="J158" s="10">
        <f t="shared" si="117"/>
        <v>0</v>
      </c>
      <c r="K158" s="18"/>
      <c r="L158" s="12">
        <f t="shared" si="118"/>
        <v>0</v>
      </c>
      <c r="M158" s="113">
        <v>120.35</v>
      </c>
      <c r="N158" s="12">
        <f t="shared" si="119"/>
        <v>3051248.7781945989</v>
      </c>
      <c r="O158" s="18"/>
      <c r="P158" s="12">
        <f t="shared" si="120"/>
        <v>0</v>
      </c>
      <c r="Q158" s="11">
        <f t="shared" si="121"/>
        <v>120.35</v>
      </c>
      <c r="R158" s="12">
        <f t="shared" si="122"/>
        <v>3051248.7781945989</v>
      </c>
      <c r="S158" s="11">
        <f t="shared" si="123"/>
        <v>0</v>
      </c>
      <c r="T158" s="12">
        <f t="shared" si="124"/>
        <v>0</v>
      </c>
    </row>
    <row r="159" spans="1:20">
      <c r="A159" s="65">
        <v>3.1</v>
      </c>
      <c r="B159" s="26" t="s">
        <v>126</v>
      </c>
      <c r="C159" s="25" t="s">
        <v>52</v>
      </c>
      <c r="D159" s="65"/>
      <c r="E159" s="32">
        <v>203170.91166000001</v>
      </c>
      <c r="F159" s="42">
        <f t="shared" si="115"/>
        <v>0</v>
      </c>
      <c r="G159" s="65">
        <v>280.14</v>
      </c>
      <c r="H159" s="42">
        <f t="shared" si="116"/>
        <v>56916299.192432404</v>
      </c>
      <c r="I159" s="45"/>
      <c r="J159" s="10">
        <f t="shared" si="117"/>
        <v>0</v>
      </c>
      <c r="K159" s="18"/>
      <c r="L159" s="12">
        <f t="shared" si="118"/>
        <v>0</v>
      </c>
      <c r="M159" s="113">
        <v>280.14</v>
      </c>
      <c r="N159" s="12">
        <f t="shared" si="119"/>
        <v>56916299.192432404</v>
      </c>
      <c r="O159" s="18"/>
      <c r="P159" s="12">
        <f t="shared" si="120"/>
        <v>0</v>
      </c>
      <c r="Q159" s="11">
        <f t="shared" si="121"/>
        <v>280.14</v>
      </c>
      <c r="R159" s="12">
        <f t="shared" si="122"/>
        <v>56916299.192432404</v>
      </c>
      <c r="S159" s="11">
        <f t="shared" si="123"/>
        <v>0</v>
      </c>
      <c r="T159" s="12">
        <f t="shared" si="124"/>
        <v>0</v>
      </c>
    </row>
    <row r="160" spans="1:20" ht="36">
      <c r="A160" s="25">
        <v>7.06</v>
      </c>
      <c r="B160" s="39" t="s">
        <v>127</v>
      </c>
      <c r="C160" s="25" t="s">
        <v>81</v>
      </c>
      <c r="D160" s="65"/>
      <c r="E160" s="32">
        <v>3604295.85</v>
      </c>
      <c r="F160" s="42">
        <f t="shared" si="115"/>
        <v>0</v>
      </c>
      <c r="G160" s="65">
        <v>1</v>
      </c>
      <c r="H160" s="42">
        <f t="shared" si="116"/>
        <v>3604295.85</v>
      </c>
      <c r="I160" s="45"/>
      <c r="J160" s="10">
        <f t="shared" si="117"/>
        <v>0</v>
      </c>
      <c r="K160" s="18"/>
      <c r="L160" s="12">
        <f t="shared" si="118"/>
        <v>0</v>
      </c>
      <c r="M160" s="113">
        <v>1</v>
      </c>
      <c r="N160" s="12">
        <f t="shared" si="119"/>
        <v>3604295.85</v>
      </c>
      <c r="O160" s="18"/>
      <c r="P160" s="12">
        <f t="shared" si="120"/>
        <v>0</v>
      </c>
      <c r="Q160" s="11">
        <f t="shared" si="121"/>
        <v>1</v>
      </c>
      <c r="R160" s="12">
        <f t="shared" si="122"/>
        <v>3604295.85</v>
      </c>
      <c r="S160" s="11">
        <f t="shared" si="123"/>
        <v>0</v>
      </c>
      <c r="T160" s="12">
        <f t="shared" si="124"/>
        <v>0</v>
      </c>
    </row>
    <row r="161" spans="1:20">
      <c r="A161" s="25">
        <v>7.08</v>
      </c>
      <c r="B161" s="39" t="s">
        <v>128</v>
      </c>
      <c r="C161" s="25" t="s">
        <v>119</v>
      </c>
      <c r="D161" s="65"/>
      <c r="E161" s="32">
        <v>3696000</v>
      </c>
      <c r="F161" s="42">
        <f t="shared" si="115"/>
        <v>0</v>
      </c>
      <c r="G161" s="65">
        <v>1</v>
      </c>
      <c r="H161" s="42">
        <f t="shared" si="116"/>
        <v>3696000</v>
      </c>
      <c r="I161" s="45"/>
      <c r="J161" s="10">
        <f t="shared" si="117"/>
        <v>0</v>
      </c>
      <c r="K161" s="18"/>
      <c r="L161" s="12">
        <f t="shared" si="118"/>
        <v>0</v>
      </c>
      <c r="M161" s="113">
        <v>1</v>
      </c>
      <c r="N161" s="12">
        <f t="shared" si="119"/>
        <v>3696000</v>
      </c>
      <c r="O161" s="18"/>
      <c r="P161" s="12">
        <f t="shared" si="120"/>
        <v>0</v>
      </c>
      <c r="Q161" s="11">
        <f t="shared" si="121"/>
        <v>1</v>
      </c>
      <c r="R161" s="12">
        <f t="shared" si="122"/>
        <v>3696000</v>
      </c>
      <c r="S161" s="11">
        <f t="shared" si="123"/>
        <v>0</v>
      </c>
      <c r="T161" s="12">
        <f t="shared" si="124"/>
        <v>0</v>
      </c>
    </row>
    <row r="162" spans="1:20">
      <c r="A162" s="25">
        <v>7.09</v>
      </c>
      <c r="B162" s="39" t="s">
        <v>129</v>
      </c>
      <c r="C162" s="25" t="s">
        <v>119</v>
      </c>
      <c r="D162" s="65"/>
      <c r="E162" s="32">
        <v>2744000</v>
      </c>
      <c r="F162" s="42">
        <f t="shared" si="115"/>
        <v>0</v>
      </c>
      <c r="G162" s="65">
        <v>1</v>
      </c>
      <c r="H162" s="42">
        <f t="shared" ref="H162:H163" si="125">G162*E162</f>
        <v>2744000</v>
      </c>
      <c r="I162" s="45"/>
      <c r="J162" s="10">
        <f t="shared" si="117"/>
        <v>0</v>
      </c>
      <c r="K162" s="18"/>
      <c r="L162" s="12">
        <f t="shared" si="118"/>
        <v>0</v>
      </c>
      <c r="M162" s="113">
        <v>1</v>
      </c>
      <c r="N162" s="12">
        <f t="shared" si="119"/>
        <v>2744000</v>
      </c>
      <c r="O162" s="18"/>
      <c r="P162" s="12">
        <f t="shared" si="120"/>
        <v>0</v>
      </c>
      <c r="Q162" s="11">
        <f t="shared" ref="Q162:Q163" si="126">+I162+K162+M162+O162</f>
        <v>1</v>
      </c>
      <c r="R162" s="12">
        <f t="shared" ref="R162:R163" si="127">+J162+L162+N162+P162</f>
        <v>2744000</v>
      </c>
      <c r="S162" s="11">
        <f t="shared" si="123"/>
        <v>0</v>
      </c>
      <c r="T162" s="12">
        <f t="shared" si="124"/>
        <v>0</v>
      </c>
    </row>
    <row r="163" spans="1:20">
      <c r="A163" s="25">
        <v>9.0500000000000007</v>
      </c>
      <c r="B163" s="39" t="s">
        <v>130</v>
      </c>
      <c r="C163" s="25" t="s">
        <v>42</v>
      </c>
      <c r="D163" s="65"/>
      <c r="E163" s="32">
        <v>28188.911256764586</v>
      </c>
      <c r="F163" s="42">
        <f t="shared" si="115"/>
        <v>0</v>
      </c>
      <c r="G163" s="65">
        <v>120.36</v>
      </c>
      <c r="H163" s="42">
        <f t="shared" si="125"/>
        <v>3392817.3588641854</v>
      </c>
      <c r="I163" s="45"/>
      <c r="J163" s="10">
        <f t="shared" si="117"/>
        <v>0</v>
      </c>
      <c r="K163" s="18"/>
      <c r="L163" s="12">
        <f t="shared" si="118"/>
        <v>0</v>
      </c>
      <c r="M163" s="113">
        <v>120.36</v>
      </c>
      <c r="N163" s="12">
        <f t="shared" si="119"/>
        <v>3392817.3588641854</v>
      </c>
      <c r="O163" s="18"/>
      <c r="P163" s="12">
        <f t="shared" si="120"/>
        <v>0</v>
      </c>
      <c r="Q163" s="11">
        <f t="shared" si="126"/>
        <v>120.36</v>
      </c>
      <c r="R163" s="12">
        <f t="shared" si="127"/>
        <v>3392817.3588641854</v>
      </c>
      <c r="S163" s="11">
        <f t="shared" si="123"/>
        <v>0</v>
      </c>
      <c r="T163" s="12">
        <f t="shared" si="124"/>
        <v>0</v>
      </c>
    </row>
    <row r="164" spans="1:20">
      <c r="A164" s="25">
        <v>10.01</v>
      </c>
      <c r="B164" s="39" t="s">
        <v>130</v>
      </c>
      <c r="C164" s="25" t="s">
        <v>42</v>
      </c>
      <c r="D164" s="65"/>
      <c r="E164" s="32">
        <v>28188.911256764586</v>
      </c>
      <c r="F164" s="42">
        <f t="shared" si="115"/>
        <v>0</v>
      </c>
      <c r="G164" s="65">
        <v>38.14</v>
      </c>
      <c r="H164" s="42">
        <f t="shared" si="116"/>
        <v>1075125.0753330013</v>
      </c>
      <c r="I164" s="45"/>
      <c r="J164" s="10">
        <f t="shared" si="117"/>
        <v>0</v>
      </c>
      <c r="K164" s="18"/>
      <c r="L164" s="12">
        <f t="shared" si="118"/>
        <v>0</v>
      </c>
      <c r="M164" s="113">
        <v>38.14</v>
      </c>
      <c r="N164" s="12">
        <f t="shared" si="119"/>
        <v>1075125.0753330013</v>
      </c>
      <c r="O164" s="18"/>
      <c r="P164" s="12">
        <f t="shared" si="120"/>
        <v>0</v>
      </c>
      <c r="Q164" s="11">
        <f t="shared" si="121"/>
        <v>38.14</v>
      </c>
      <c r="R164" s="12">
        <f t="shared" si="122"/>
        <v>1075125.0753330013</v>
      </c>
      <c r="S164" s="11">
        <f t="shared" si="123"/>
        <v>0</v>
      </c>
      <c r="T164" s="12">
        <f t="shared" si="124"/>
        <v>0</v>
      </c>
    </row>
    <row r="165" spans="1:20">
      <c r="A165" s="25">
        <v>10.02</v>
      </c>
      <c r="B165" s="39" t="s">
        <v>131</v>
      </c>
      <c r="C165" s="25" t="s">
        <v>42</v>
      </c>
      <c r="D165" s="65"/>
      <c r="E165" s="32">
        <v>109319.177639788</v>
      </c>
      <c r="F165" s="42">
        <f t="shared" si="115"/>
        <v>0</v>
      </c>
      <c r="G165" s="65">
        <v>38</v>
      </c>
      <c r="H165" s="42">
        <f t="shared" si="116"/>
        <v>4154128.7503119442</v>
      </c>
      <c r="I165" s="45"/>
      <c r="J165" s="10">
        <f t="shared" si="117"/>
        <v>0</v>
      </c>
      <c r="K165" s="18"/>
      <c r="L165" s="12">
        <f t="shared" si="118"/>
        <v>0</v>
      </c>
      <c r="M165" s="113">
        <v>38</v>
      </c>
      <c r="N165" s="12">
        <f t="shared" si="119"/>
        <v>4154128.7503119442</v>
      </c>
      <c r="O165" s="18"/>
      <c r="P165" s="12">
        <f t="shared" si="120"/>
        <v>0</v>
      </c>
      <c r="Q165" s="11">
        <f t="shared" si="121"/>
        <v>38</v>
      </c>
      <c r="R165" s="12">
        <f t="shared" si="122"/>
        <v>4154128.7503119442</v>
      </c>
      <c r="S165" s="11">
        <f t="shared" si="123"/>
        <v>0</v>
      </c>
      <c r="T165" s="12">
        <f t="shared" si="124"/>
        <v>0</v>
      </c>
    </row>
    <row r="166" spans="1:20">
      <c r="A166" s="29"/>
      <c r="B166" s="41"/>
      <c r="C166" s="30"/>
      <c r="D166" s="30"/>
      <c r="E166" s="30"/>
      <c r="F166" s="37"/>
      <c r="G166" s="30"/>
      <c r="H166" s="37"/>
      <c r="I166" s="45"/>
      <c r="J166" s="10"/>
      <c r="K166" s="18"/>
      <c r="L166" s="12"/>
      <c r="M166" s="18"/>
      <c r="N166" s="12"/>
      <c r="O166" s="18"/>
      <c r="P166" s="12"/>
      <c r="Q166" s="11"/>
      <c r="R166" s="12"/>
      <c r="S166" s="11"/>
      <c r="T166" s="12"/>
    </row>
    <row r="167" spans="1:20">
      <c r="A167" s="129" t="s">
        <v>132</v>
      </c>
      <c r="B167" s="129"/>
      <c r="C167" s="129"/>
      <c r="D167" s="129"/>
      <c r="E167" s="47"/>
      <c r="F167" s="104">
        <f>SUM(F14:F141)/2</f>
        <v>682592592.5925926</v>
      </c>
      <c r="G167" s="104"/>
      <c r="H167" s="104">
        <f>SUM(H14:H165)/2</f>
        <v>778888972.6648916</v>
      </c>
      <c r="I167" s="55"/>
      <c r="J167" s="48">
        <f>SUM(J14:J141)/2</f>
        <v>204777777.78007358</v>
      </c>
      <c r="K167" s="55"/>
      <c r="L167" s="48">
        <f>SUM(L14:L141)/2</f>
        <v>269305262.38036442</v>
      </c>
      <c r="M167" s="55"/>
      <c r="N167" s="48">
        <f>SUM(N14:N165)/2</f>
        <v>304805932.50445402</v>
      </c>
      <c r="O167" s="55"/>
      <c r="P167" s="48">
        <f>SUM(P14:P110)/2</f>
        <v>0</v>
      </c>
      <c r="Q167" s="11"/>
      <c r="R167" s="105">
        <f t="shared" ref="R167" si="128">+J167+L167+N167+P167</f>
        <v>778888972.66489196</v>
      </c>
      <c r="S167" s="11">
        <f>D167-Q167</f>
        <v>0</v>
      </c>
      <c r="T167" s="48">
        <f>SUM(T14:T165)/2</f>
        <v>0</v>
      </c>
    </row>
    <row r="168" spans="1:20">
      <c r="A168" s="129" t="s">
        <v>133</v>
      </c>
      <c r="B168" s="129"/>
      <c r="C168" s="129"/>
      <c r="D168" s="129"/>
      <c r="E168" s="49">
        <v>0.28000000000000003</v>
      </c>
      <c r="F168" s="50">
        <f>F167*E168</f>
        <v>191125925.92592594</v>
      </c>
      <c r="G168" s="50"/>
      <c r="H168" s="50">
        <f>H167*E168</f>
        <v>218088912.34616968</v>
      </c>
      <c r="I168" s="55"/>
      <c r="J168" s="50">
        <f>J167*E168</f>
        <v>57337777.778420612</v>
      </c>
      <c r="K168" s="55"/>
      <c r="L168" s="50">
        <f>L167*E168</f>
        <v>75405473.466502041</v>
      </c>
      <c r="M168" s="55"/>
      <c r="N168" s="50">
        <f>N167*E168</f>
        <v>85345661.101247132</v>
      </c>
      <c r="O168" s="55"/>
      <c r="P168" s="50">
        <f>ROUND((P167*E168),0)</f>
        <v>0</v>
      </c>
      <c r="Q168" s="11"/>
      <c r="R168" s="107">
        <f>R167*E168</f>
        <v>218088912.34616977</v>
      </c>
      <c r="S168" s="11">
        <f>D168-Q168</f>
        <v>0</v>
      </c>
      <c r="T168" s="12">
        <f>T167*E168</f>
        <v>0</v>
      </c>
    </row>
    <row r="169" spans="1:20">
      <c r="A169" s="129" t="s">
        <v>134</v>
      </c>
      <c r="B169" s="129"/>
      <c r="C169" s="129"/>
      <c r="D169" s="129"/>
      <c r="E169" s="49">
        <v>0.02</v>
      </c>
      <c r="F169" s="50">
        <f>F167*E169</f>
        <v>13651851.851851853</v>
      </c>
      <c r="G169" s="50"/>
      <c r="H169" s="50">
        <f>H167*E169</f>
        <v>15577779.453297833</v>
      </c>
      <c r="I169" s="55"/>
      <c r="J169" s="50">
        <f>J167*E169</f>
        <v>4095555.5556014716</v>
      </c>
      <c r="K169" s="55"/>
      <c r="L169" s="50">
        <f>+L167*E169</f>
        <v>5386105.2476072889</v>
      </c>
      <c r="M169" s="55"/>
      <c r="N169" s="50">
        <f>N167*E169</f>
        <v>6096118.6500890804</v>
      </c>
      <c r="O169" s="55"/>
      <c r="P169" s="50">
        <f>ROUND((P167*E169),0)</f>
        <v>0</v>
      </c>
      <c r="Q169" s="11"/>
      <c r="R169" s="107">
        <f>R167*E169</f>
        <v>15577779.453297839</v>
      </c>
      <c r="S169" s="11">
        <f>D169-Q169</f>
        <v>0</v>
      </c>
      <c r="T169" s="12">
        <f>T167*E169</f>
        <v>0</v>
      </c>
    </row>
    <row r="170" spans="1:20">
      <c r="A170" s="129" t="s">
        <v>135</v>
      </c>
      <c r="B170" s="129"/>
      <c r="C170" s="129"/>
      <c r="D170" s="129"/>
      <c r="E170" s="49">
        <v>0.05</v>
      </c>
      <c r="F170" s="50">
        <f>F167*E170</f>
        <v>34129629.629629634</v>
      </c>
      <c r="G170" s="50"/>
      <c r="H170" s="50">
        <f>H167*E170</f>
        <v>38944448.633244582</v>
      </c>
      <c r="I170" s="55"/>
      <c r="J170" s="50">
        <f>J167*E170</f>
        <v>10238888.889003679</v>
      </c>
      <c r="K170" s="55"/>
      <c r="L170" s="50">
        <f>L167*E170</f>
        <v>13465263.119018221</v>
      </c>
      <c r="M170" s="55"/>
      <c r="N170" s="50">
        <f>N167*E170</f>
        <v>15240296.625222702</v>
      </c>
      <c r="O170" s="55"/>
      <c r="P170" s="50">
        <f>ROUND((P167*E170),0)</f>
        <v>0</v>
      </c>
      <c r="Q170" s="11"/>
      <c r="R170" s="107">
        <f>R167*E170</f>
        <v>38944448.633244596</v>
      </c>
      <c r="S170" s="11">
        <f>D170-Q170</f>
        <v>0</v>
      </c>
      <c r="T170" s="12">
        <f>T167*E170</f>
        <v>0</v>
      </c>
    </row>
    <row r="171" spans="1:20">
      <c r="A171" s="126" t="s">
        <v>136</v>
      </c>
      <c r="B171" s="127"/>
      <c r="C171" s="127"/>
      <c r="D171" s="128"/>
      <c r="E171" s="51"/>
      <c r="F171" s="52">
        <f>SUM(F167:F170)</f>
        <v>921500000</v>
      </c>
      <c r="G171" s="52"/>
      <c r="H171" s="52">
        <f>SUM(H167:H170)-113.1</f>
        <v>1051499999.9976038</v>
      </c>
      <c r="I171" s="55"/>
      <c r="J171" s="52">
        <f>SUM(J167:J170)</f>
        <v>276450000.00309938</v>
      </c>
      <c r="K171" s="55"/>
      <c r="L171" s="116">
        <f>SUM(L167:L170)</f>
        <v>363562104.21349198</v>
      </c>
      <c r="M171" s="55"/>
      <c r="N171" s="117">
        <f>SUM(N167:N170)-113.09</f>
        <v>411487895.79101294</v>
      </c>
      <c r="O171" s="55"/>
      <c r="P171" s="52">
        <f>SUM(P167:P170)</f>
        <v>0</v>
      </c>
      <c r="Q171" s="11"/>
      <c r="R171" s="106">
        <f>SUM(R167:R170)-113.1</f>
        <v>1051499999.9976041</v>
      </c>
      <c r="S171" s="11">
        <f>D171-Q171</f>
        <v>0</v>
      </c>
      <c r="T171" s="48">
        <f>SUM(T167:T170)</f>
        <v>0</v>
      </c>
    </row>
    <row r="172" spans="1:20" s="92" customFormat="1">
      <c r="J172" s="93">
        <f>+J171/H171</f>
        <v>0.26291012839156386</v>
      </c>
      <c r="L172" s="93">
        <f>+L171/H171</f>
        <v>0.34575568636644838</v>
      </c>
      <c r="N172" s="93">
        <f>+N171/H171</f>
        <v>0.39133418525149849</v>
      </c>
      <c r="R172" s="94">
        <f>R171/H171</f>
        <v>1.0000000000000004</v>
      </c>
      <c r="T172" s="94">
        <f>T171/H171</f>
        <v>0</v>
      </c>
    </row>
    <row r="173" spans="1:20" s="92" customFormat="1">
      <c r="J173" s="95"/>
      <c r="R173" s="95"/>
    </row>
    <row r="174" spans="1:20" s="92" customFormat="1" ht="15" customHeight="1">
      <c r="B174" s="96"/>
      <c r="C174" s="97"/>
      <c r="D174" s="97"/>
      <c r="G174" s="97"/>
      <c r="N174" s="95"/>
    </row>
    <row r="175" spans="1:20" s="92" customFormat="1" ht="35.25" customHeight="1">
      <c r="C175" s="98"/>
      <c r="D175" s="98"/>
      <c r="G175" s="98"/>
      <c r="N175" s="95"/>
    </row>
    <row r="176" spans="1:20" s="92" customFormat="1" ht="15">
      <c r="B176" s="99" t="s">
        <v>137</v>
      </c>
      <c r="E176" s="99"/>
      <c r="R176" s="99" t="s">
        <v>138</v>
      </c>
      <c r="S176" s="100"/>
    </row>
    <row r="177" spans="2:20" s="92" customFormat="1" ht="15" customHeight="1">
      <c r="B177" s="101" t="s">
        <v>139</v>
      </c>
      <c r="C177" s="125"/>
      <c r="D177" s="125"/>
      <c r="E177" s="125"/>
      <c r="F177" s="125"/>
      <c r="G177" s="101"/>
      <c r="H177" s="101"/>
      <c r="J177" s="125" t="s">
        <v>140</v>
      </c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</row>
  </sheetData>
  <mergeCells count="32">
    <mergeCell ref="A1:B11"/>
    <mergeCell ref="C1:D3"/>
    <mergeCell ref="E2:E3"/>
    <mergeCell ref="E4:F4"/>
    <mergeCell ref="C5:D5"/>
    <mergeCell ref="E5:F7"/>
    <mergeCell ref="C6:D7"/>
    <mergeCell ref="E8:F8"/>
    <mergeCell ref="E9:F9"/>
    <mergeCell ref="C11:D11"/>
    <mergeCell ref="I81:J81"/>
    <mergeCell ref="K81:L81"/>
    <mergeCell ref="M81:N81"/>
    <mergeCell ref="C177:F177"/>
    <mergeCell ref="J177:T177"/>
    <mergeCell ref="A171:D171"/>
    <mergeCell ref="A167:D167"/>
    <mergeCell ref="A168:D168"/>
    <mergeCell ref="A169:D169"/>
    <mergeCell ref="O81:P81"/>
    <mergeCell ref="Q81:R81"/>
    <mergeCell ref="S81:T81"/>
    <mergeCell ref="A170:D170"/>
    <mergeCell ref="C81:F81"/>
    <mergeCell ref="Q12:R12"/>
    <mergeCell ref="S12:T12"/>
    <mergeCell ref="C12:F12"/>
    <mergeCell ref="I12:J12"/>
    <mergeCell ref="K12:L12"/>
    <mergeCell ref="M12:N12"/>
    <mergeCell ref="O12:P12"/>
    <mergeCell ref="G12:H12"/>
  </mergeCells>
  <phoneticPr fontId="8" type="noConversion"/>
  <conditionalFormatting sqref="F171">
    <cfRule type="expression" dxfId="227" priority="303" stopIfTrue="1">
      <formula>"&gt;G29"</formula>
    </cfRule>
    <cfRule type="expression" dxfId="226" priority="304" stopIfTrue="1">
      <formula>"&lt;G29"""</formula>
    </cfRule>
  </conditionalFormatting>
  <conditionalFormatting sqref="F171">
    <cfRule type="expression" dxfId="225" priority="301" stopIfTrue="1">
      <formula>"&gt;G29"</formula>
    </cfRule>
    <cfRule type="expression" dxfId="224" priority="302" stopIfTrue="1">
      <formula>"&lt;G29"""</formula>
    </cfRule>
  </conditionalFormatting>
  <conditionalFormatting sqref="F171">
    <cfRule type="expression" dxfId="223" priority="299" stopIfTrue="1">
      <formula>"&gt;G29"</formula>
    </cfRule>
    <cfRule type="expression" dxfId="222" priority="300" stopIfTrue="1">
      <formula>"&lt;G29"""</formula>
    </cfRule>
  </conditionalFormatting>
  <conditionalFormatting sqref="F171">
    <cfRule type="expression" dxfId="221" priority="297" stopIfTrue="1">
      <formula>"&gt;G29"</formula>
    </cfRule>
    <cfRule type="expression" dxfId="220" priority="298" stopIfTrue="1">
      <formula>"&lt;G29"""</formula>
    </cfRule>
  </conditionalFormatting>
  <conditionalFormatting sqref="F171">
    <cfRule type="expression" dxfId="219" priority="295" stopIfTrue="1">
      <formula>"&gt;G29"</formula>
    </cfRule>
    <cfRule type="expression" dxfId="218" priority="296" stopIfTrue="1">
      <formula>"&lt;G29"""</formula>
    </cfRule>
  </conditionalFormatting>
  <conditionalFormatting sqref="F171">
    <cfRule type="expression" dxfId="217" priority="293" stopIfTrue="1">
      <formula>"&gt;G29"</formula>
    </cfRule>
    <cfRule type="expression" dxfId="216" priority="294" stopIfTrue="1">
      <formula>"&lt;G29"""</formula>
    </cfRule>
  </conditionalFormatting>
  <conditionalFormatting sqref="F171">
    <cfRule type="expression" dxfId="215" priority="291" stopIfTrue="1">
      <formula>"&gt;G29"</formula>
    </cfRule>
    <cfRule type="expression" dxfId="214" priority="292" stopIfTrue="1">
      <formula>"&lt;G29"""</formula>
    </cfRule>
  </conditionalFormatting>
  <conditionalFormatting sqref="F171">
    <cfRule type="expression" dxfId="213" priority="289" stopIfTrue="1">
      <formula>"&gt;G29"</formula>
    </cfRule>
    <cfRule type="expression" dxfId="212" priority="290" stopIfTrue="1">
      <formula>"&lt;G29"""</formula>
    </cfRule>
  </conditionalFormatting>
  <conditionalFormatting sqref="F171">
    <cfRule type="expression" dxfId="211" priority="287" stopIfTrue="1">
      <formula>"&gt;G29"</formula>
    </cfRule>
    <cfRule type="expression" dxfId="210" priority="288" stopIfTrue="1">
      <formula>"&lt;G29"""</formula>
    </cfRule>
  </conditionalFormatting>
  <conditionalFormatting sqref="F171">
    <cfRule type="expression" dxfId="209" priority="285" stopIfTrue="1">
      <formula>"&gt;G29"</formula>
    </cfRule>
    <cfRule type="expression" dxfId="208" priority="286" stopIfTrue="1">
      <formula>"&lt;G29"""</formula>
    </cfRule>
  </conditionalFormatting>
  <conditionalFormatting sqref="F171">
    <cfRule type="expression" dxfId="207" priority="283" stopIfTrue="1">
      <formula>"&gt;G29"</formula>
    </cfRule>
    <cfRule type="expression" dxfId="206" priority="284" stopIfTrue="1">
      <formula>"&lt;G29"""</formula>
    </cfRule>
  </conditionalFormatting>
  <conditionalFormatting sqref="F171">
    <cfRule type="expression" dxfId="205" priority="281" stopIfTrue="1">
      <formula>"&gt;G29"</formula>
    </cfRule>
    <cfRule type="expression" dxfId="204" priority="282" stopIfTrue="1">
      <formula>"&lt;G29"""</formula>
    </cfRule>
  </conditionalFormatting>
  <conditionalFormatting sqref="F171">
    <cfRule type="expression" dxfId="203" priority="279" stopIfTrue="1">
      <formula>"&gt;G29"</formula>
    </cfRule>
    <cfRule type="expression" dxfId="202" priority="280" stopIfTrue="1">
      <formula>"&lt;G29"""</formula>
    </cfRule>
  </conditionalFormatting>
  <conditionalFormatting sqref="F171">
    <cfRule type="expression" dxfId="201" priority="277" stopIfTrue="1">
      <formula>"&gt;G29"</formula>
    </cfRule>
    <cfRule type="expression" dxfId="200" priority="278" stopIfTrue="1">
      <formula>"&lt;G29"""</formula>
    </cfRule>
  </conditionalFormatting>
  <conditionalFormatting sqref="F171">
    <cfRule type="expression" dxfId="199" priority="275" stopIfTrue="1">
      <formula>"&gt;G29"</formula>
    </cfRule>
    <cfRule type="expression" dxfId="198" priority="276" stopIfTrue="1">
      <formula>"&lt;G29"""</formula>
    </cfRule>
  </conditionalFormatting>
  <conditionalFormatting sqref="F171">
    <cfRule type="expression" dxfId="197" priority="273" stopIfTrue="1">
      <formula>"&gt;G29"</formula>
    </cfRule>
    <cfRule type="expression" dxfId="196" priority="274" stopIfTrue="1">
      <formula>"&lt;G29"""</formula>
    </cfRule>
  </conditionalFormatting>
  <conditionalFormatting sqref="F171">
    <cfRule type="expression" dxfId="195" priority="271" stopIfTrue="1">
      <formula>"&gt;G29"</formula>
    </cfRule>
    <cfRule type="expression" dxfId="194" priority="272" stopIfTrue="1">
      <formula>"&lt;G29"""</formula>
    </cfRule>
  </conditionalFormatting>
  <conditionalFormatting sqref="F171">
    <cfRule type="expression" dxfId="193" priority="269" stopIfTrue="1">
      <formula>"&gt;G29"</formula>
    </cfRule>
    <cfRule type="expression" dxfId="192" priority="270" stopIfTrue="1">
      <formula>"&lt;G29"""</formula>
    </cfRule>
  </conditionalFormatting>
  <conditionalFormatting sqref="F171">
    <cfRule type="expression" dxfId="191" priority="267" stopIfTrue="1">
      <formula>"&gt;G29"</formula>
    </cfRule>
    <cfRule type="expression" dxfId="190" priority="268" stopIfTrue="1">
      <formula>"&lt;G29"""</formula>
    </cfRule>
  </conditionalFormatting>
  <conditionalFormatting sqref="J171">
    <cfRule type="expression" dxfId="189" priority="265" stopIfTrue="1">
      <formula>"&gt;G29"</formula>
    </cfRule>
    <cfRule type="expression" dxfId="188" priority="266" stopIfTrue="1">
      <formula>"&lt;G29"""</formula>
    </cfRule>
  </conditionalFormatting>
  <conditionalFormatting sqref="J171">
    <cfRule type="expression" dxfId="187" priority="263" stopIfTrue="1">
      <formula>"&gt;G29"</formula>
    </cfRule>
    <cfRule type="expression" dxfId="186" priority="264" stopIfTrue="1">
      <formula>"&lt;G29"""</formula>
    </cfRule>
  </conditionalFormatting>
  <conditionalFormatting sqref="J171">
    <cfRule type="expression" dxfId="185" priority="261" stopIfTrue="1">
      <formula>"&gt;G29"</formula>
    </cfRule>
    <cfRule type="expression" dxfId="184" priority="262" stopIfTrue="1">
      <formula>"&lt;G29"""</formula>
    </cfRule>
  </conditionalFormatting>
  <conditionalFormatting sqref="J171">
    <cfRule type="expression" dxfId="183" priority="259" stopIfTrue="1">
      <formula>"&gt;G29"</formula>
    </cfRule>
    <cfRule type="expression" dxfId="182" priority="260" stopIfTrue="1">
      <formula>"&lt;G29"""</formula>
    </cfRule>
  </conditionalFormatting>
  <conditionalFormatting sqref="J171">
    <cfRule type="expression" dxfId="181" priority="257" stopIfTrue="1">
      <formula>"&gt;G29"</formula>
    </cfRule>
    <cfRule type="expression" dxfId="180" priority="258" stopIfTrue="1">
      <formula>"&lt;G29"""</formula>
    </cfRule>
  </conditionalFormatting>
  <conditionalFormatting sqref="J171">
    <cfRule type="expression" dxfId="179" priority="255" stopIfTrue="1">
      <formula>"&gt;G29"</formula>
    </cfRule>
    <cfRule type="expression" dxfId="178" priority="256" stopIfTrue="1">
      <formula>"&lt;G29"""</formula>
    </cfRule>
  </conditionalFormatting>
  <conditionalFormatting sqref="J171">
    <cfRule type="expression" dxfId="177" priority="253" stopIfTrue="1">
      <formula>"&gt;G29"</formula>
    </cfRule>
    <cfRule type="expression" dxfId="176" priority="254" stopIfTrue="1">
      <formula>"&lt;G29"""</formula>
    </cfRule>
  </conditionalFormatting>
  <conditionalFormatting sqref="J171">
    <cfRule type="expression" dxfId="175" priority="251" stopIfTrue="1">
      <formula>"&gt;G29"</formula>
    </cfRule>
    <cfRule type="expression" dxfId="174" priority="252" stopIfTrue="1">
      <formula>"&lt;G29"""</formula>
    </cfRule>
  </conditionalFormatting>
  <conditionalFormatting sqref="J171">
    <cfRule type="expression" dxfId="173" priority="249" stopIfTrue="1">
      <formula>"&gt;G29"</formula>
    </cfRule>
    <cfRule type="expression" dxfId="172" priority="250" stopIfTrue="1">
      <formula>"&lt;G29"""</formula>
    </cfRule>
  </conditionalFormatting>
  <conditionalFormatting sqref="J171">
    <cfRule type="expression" dxfId="171" priority="247" stopIfTrue="1">
      <formula>"&gt;G29"</formula>
    </cfRule>
    <cfRule type="expression" dxfId="170" priority="248" stopIfTrue="1">
      <formula>"&lt;G29"""</formula>
    </cfRule>
  </conditionalFormatting>
  <conditionalFormatting sqref="J171">
    <cfRule type="expression" dxfId="169" priority="245" stopIfTrue="1">
      <formula>"&gt;G29"</formula>
    </cfRule>
    <cfRule type="expression" dxfId="168" priority="246" stopIfTrue="1">
      <formula>"&lt;G29"""</formula>
    </cfRule>
  </conditionalFormatting>
  <conditionalFormatting sqref="J171">
    <cfRule type="expression" dxfId="167" priority="243" stopIfTrue="1">
      <formula>"&gt;G29"</formula>
    </cfRule>
    <cfRule type="expression" dxfId="166" priority="244" stopIfTrue="1">
      <formula>"&lt;G29"""</formula>
    </cfRule>
  </conditionalFormatting>
  <conditionalFormatting sqref="J171">
    <cfRule type="expression" dxfId="165" priority="241" stopIfTrue="1">
      <formula>"&gt;G29"</formula>
    </cfRule>
    <cfRule type="expression" dxfId="164" priority="242" stopIfTrue="1">
      <formula>"&lt;G29"""</formula>
    </cfRule>
  </conditionalFormatting>
  <conditionalFormatting sqref="J171">
    <cfRule type="expression" dxfId="163" priority="239" stopIfTrue="1">
      <formula>"&gt;G29"</formula>
    </cfRule>
    <cfRule type="expression" dxfId="162" priority="240" stopIfTrue="1">
      <formula>"&lt;G29"""</formula>
    </cfRule>
  </conditionalFormatting>
  <conditionalFormatting sqref="J171">
    <cfRule type="expression" dxfId="161" priority="237" stopIfTrue="1">
      <formula>"&gt;G29"</formula>
    </cfRule>
    <cfRule type="expression" dxfId="160" priority="238" stopIfTrue="1">
      <formula>"&lt;G29"""</formula>
    </cfRule>
  </conditionalFormatting>
  <conditionalFormatting sqref="J171">
    <cfRule type="expression" dxfId="159" priority="235" stopIfTrue="1">
      <formula>"&gt;G29"</formula>
    </cfRule>
    <cfRule type="expression" dxfId="158" priority="236" stopIfTrue="1">
      <formula>"&lt;G29"""</formula>
    </cfRule>
  </conditionalFormatting>
  <conditionalFormatting sqref="J171">
    <cfRule type="expression" dxfId="157" priority="233" stopIfTrue="1">
      <formula>"&gt;G29"</formula>
    </cfRule>
    <cfRule type="expression" dxfId="156" priority="234" stopIfTrue="1">
      <formula>"&lt;G29"""</formula>
    </cfRule>
  </conditionalFormatting>
  <conditionalFormatting sqref="J171">
    <cfRule type="expression" dxfId="155" priority="231" stopIfTrue="1">
      <formula>"&gt;G29"</formula>
    </cfRule>
    <cfRule type="expression" dxfId="154" priority="232" stopIfTrue="1">
      <formula>"&lt;G29"""</formula>
    </cfRule>
  </conditionalFormatting>
  <conditionalFormatting sqref="J171">
    <cfRule type="expression" dxfId="153" priority="229" stopIfTrue="1">
      <formula>"&gt;G29"</formula>
    </cfRule>
    <cfRule type="expression" dxfId="152" priority="230" stopIfTrue="1">
      <formula>"&lt;G29"""</formula>
    </cfRule>
  </conditionalFormatting>
  <conditionalFormatting sqref="L171">
    <cfRule type="expression" dxfId="151" priority="227" stopIfTrue="1">
      <formula>"&gt;G29"</formula>
    </cfRule>
    <cfRule type="expression" dxfId="150" priority="228" stopIfTrue="1">
      <formula>"&lt;G29"""</formula>
    </cfRule>
  </conditionalFormatting>
  <conditionalFormatting sqref="L171">
    <cfRule type="expression" dxfId="149" priority="225" stopIfTrue="1">
      <formula>"&gt;G29"</formula>
    </cfRule>
    <cfRule type="expression" dxfId="148" priority="226" stopIfTrue="1">
      <formula>"&lt;G29"""</formula>
    </cfRule>
  </conditionalFormatting>
  <conditionalFormatting sqref="L171">
    <cfRule type="expression" dxfId="147" priority="223" stopIfTrue="1">
      <formula>"&gt;G29"</formula>
    </cfRule>
    <cfRule type="expression" dxfId="146" priority="224" stopIfTrue="1">
      <formula>"&lt;G29"""</formula>
    </cfRule>
  </conditionalFormatting>
  <conditionalFormatting sqref="L171">
    <cfRule type="expression" dxfId="145" priority="221" stopIfTrue="1">
      <formula>"&gt;G29"</formula>
    </cfRule>
    <cfRule type="expression" dxfId="144" priority="222" stopIfTrue="1">
      <formula>"&lt;G29"""</formula>
    </cfRule>
  </conditionalFormatting>
  <conditionalFormatting sqref="L171">
    <cfRule type="expression" dxfId="143" priority="219" stopIfTrue="1">
      <formula>"&gt;G29"</formula>
    </cfRule>
    <cfRule type="expression" dxfId="142" priority="220" stopIfTrue="1">
      <formula>"&lt;G29"""</formula>
    </cfRule>
  </conditionalFormatting>
  <conditionalFormatting sqref="L171">
    <cfRule type="expression" dxfId="141" priority="217" stopIfTrue="1">
      <formula>"&gt;G29"</formula>
    </cfRule>
    <cfRule type="expression" dxfId="140" priority="218" stopIfTrue="1">
      <formula>"&lt;G29"""</formula>
    </cfRule>
  </conditionalFormatting>
  <conditionalFormatting sqref="L171">
    <cfRule type="expression" dxfId="139" priority="215" stopIfTrue="1">
      <formula>"&gt;G29"</formula>
    </cfRule>
    <cfRule type="expression" dxfId="138" priority="216" stopIfTrue="1">
      <formula>"&lt;G29"""</formula>
    </cfRule>
  </conditionalFormatting>
  <conditionalFormatting sqref="L171">
    <cfRule type="expression" dxfId="137" priority="213" stopIfTrue="1">
      <formula>"&gt;G29"</formula>
    </cfRule>
    <cfRule type="expression" dxfId="136" priority="214" stopIfTrue="1">
      <formula>"&lt;G29"""</formula>
    </cfRule>
  </conditionalFormatting>
  <conditionalFormatting sqref="L171">
    <cfRule type="expression" dxfId="135" priority="211" stopIfTrue="1">
      <formula>"&gt;G29"</formula>
    </cfRule>
    <cfRule type="expression" dxfId="134" priority="212" stopIfTrue="1">
      <formula>"&lt;G29"""</formula>
    </cfRule>
  </conditionalFormatting>
  <conditionalFormatting sqref="L171">
    <cfRule type="expression" dxfId="133" priority="209" stopIfTrue="1">
      <formula>"&gt;G29"</formula>
    </cfRule>
    <cfRule type="expression" dxfId="132" priority="210" stopIfTrue="1">
      <formula>"&lt;G29"""</formula>
    </cfRule>
  </conditionalFormatting>
  <conditionalFormatting sqref="L171">
    <cfRule type="expression" dxfId="131" priority="207" stopIfTrue="1">
      <formula>"&gt;G29"</formula>
    </cfRule>
    <cfRule type="expression" dxfId="130" priority="208" stopIfTrue="1">
      <formula>"&lt;G29"""</formula>
    </cfRule>
  </conditionalFormatting>
  <conditionalFormatting sqref="L171">
    <cfRule type="expression" dxfId="129" priority="205" stopIfTrue="1">
      <formula>"&gt;G29"</formula>
    </cfRule>
    <cfRule type="expression" dxfId="128" priority="206" stopIfTrue="1">
      <formula>"&lt;G29"""</formula>
    </cfRule>
  </conditionalFormatting>
  <conditionalFormatting sqref="L171">
    <cfRule type="expression" dxfId="127" priority="203" stopIfTrue="1">
      <formula>"&gt;G29"</formula>
    </cfRule>
    <cfRule type="expression" dxfId="126" priority="204" stopIfTrue="1">
      <formula>"&lt;G29"""</formula>
    </cfRule>
  </conditionalFormatting>
  <conditionalFormatting sqref="L171">
    <cfRule type="expression" dxfId="125" priority="201" stopIfTrue="1">
      <formula>"&gt;G29"</formula>
    </cfRule>
    <cfRule type="expression" dxfId="124" priority="202" stopIfTrue="1">
      <formula>"&lt;G29"""</formula>
    </cfRule>
  </conditionalFormatting>
  <conditionalFormatting sqref="L171">
    <cfRule type="expression" dxfId="123" priority="199" stopIfTrue="1">
      <formula>"&gt;G29"</formula>
    </cfRule>
    <cfRule type="expression" dxfId="122" priority="200" stopIfTrue="1">
      <formula>"&lt;G29"""</formula>
    </cfRule>
  </conditionalFormatting>
  <conditionalFormatting sqref="L171">
    <cfRule type="expression" dxfId="121" priority="197" stopIfTrue="1">
      <formula>"&gt;G29"</formula>
    </cfRule>
    <cfRule type="expression" dxfId="120" priority="198" stopIfTrue="1">
      <formula>"&lt;G29"""</formula>
    </cfRule>
  </conditionalFormatting>
  <conditionalFormatting sqref="L171">
    <cfRule type="expression" dxfId="119" priority="195" stopIfTrue="1">
      <formula>"&gt;G29"</formula>
    </cfRule>
    <cfRule type="expression" dxfId="118" priority="196" stopIfTrue="1">
      <formula>"&lt;G29"""</formula>
    </cfRule>
  </conditionalFormatting>
  <conditionalFormatting sqref="L171">
    <cfRule type="expression" dxfId="117" priority="193" stopIfTrue="1">
      <formula>"&gt;G29"</formula>
    </cfRule>
    <cfRule type="expression" dxfId="116" priority="194" stopIfTrue="1">
      <formula>"&lt;G29"""</formula>
    </cfRule>
  </conditionalFormatting>
  <conditionalFormatting sqref="L171">
    <cfRule type="expression" dxfId="115" priority="191" stopIfTrue="1">
      <formula>"&gt;G29"</formula>
    </cfRule>
    <cfRule type="expression" dxfId="114" priority="192" stopIfTrue="1">
      <formula>"&lt;G29"""</formula>
    </cfRule>
  </conditionalFormatting>
  <conditionalFormatting sqref="N171">
    <cfRule type="expression" dxfId="113" priority="189" stopIfTrue="1">
      <formula>"&gt;G29"</formula>
    </cfRule>
    <cfRule type="expression" dxfId="112" priority="190" stopIfTrue="1">
      <formula>"&lt;G29"""</formula>
    </cfRule>
  </conditionalFormatting>
  <conditionalFormatting sqref="N171">
    <cfRule type="expression" dxfId="111" priority="187" stopIfTrue="1">
      <formula>"&gt;G29"</formula>
    </cfRule>
    <cfRule type="expression" dxfId="110" priority="188" stopIfTrue="1">
      <formula>"&lt;G29"""</formula>
    </cfRule>
  </conditionalFormatting>
  <conditionalFormatting sqref="N171">
    <cfRule type="expression" dxfId="109" priority="185" stopIfTrue="1">
      <formula>"&gt;G29"</formula>
    </cfRule>
    <cfRule type="expression" dxfId="108" priority="186" stopIfTrue="1">
      <formula>"&lt;G29"""</formula>
    </cfRule>
  </conditionalFormatting>
  <conditionalFormatting sqref="N171">
    <cfRule type="expression" dxfId="107" priority="183" stopIfTrue="1">
      <formula>"&gt;G29"</formula>
    </cfRule>
    <cfRule type="expression" dxfId="106" priority="184" stopIfTrue="1">
      <formula>"&lt;G29"""</formula>
    </cfRule>
  </conditionalFormatting>
  <conditionalFormatting sqref="N171">
    <cfRule type="expression" dxfId="105" priority="181" stopIfTrue="1">
      <formula>"&gt;G29"</formula>
    </cfRule>
    <cfRule type="expression" dxfId="104" priority="182" stopIfTrue="1">
      <formula>"&lt;G29"""</formula>
    </cfRule>
  </conditionalFormatting>
  <conditionalFormatting sqref="N171">
    <cfRule type="expression" dxfId="103" priority="179" stopIfTrue="1">
      <formula>"&gt;G29"</formula>
    </cfRule>
    <cfRule type="expression" dxfId="102" priority="180" stopIfTrue="1">
      <formula>"&lt;G29"""</formula>
    </cfRule>
  </conditionalFormatting>
  <conditionalFormatting sqref="N171">
    <cfRule type="expression" dxfId="101" priority="177" stopIfTrue="1">
      <formula>"&gt;G29"</formula>
    </cfRule>
    <cfRule type="expression" dxfId="100" priority="178" stopIfTrue="1">
      <formula>"&lt;G29"""</formula>
    </cfRule>
  </conditionalFormatting>
  <conditionalFormatting sqref="N171">
    <cfRule type="expression" dxfId="99" priority="175" stopIfTrue="1">
      <formula>"&gt;G29"</formula>
    </cfRule>
    <cfRule type="expression" dxfId="98" priority="176" stopIfTrue="1">
      <formula>"&lt;G29"""</formula>
    </cfRule>
  </conditionalFormatting>
  <conditionalFormatting sqref="N171">
    <cfRule type="expression" dxfId="97" priority="173" stopIfTrue="1">
      <formula>"&gt;G29"</formula>
    </cfRule>
    <cfRule type="expression" dxfId="96" priority="174" stopIfTrue="1">
      <formula>"&lt;G29"""</formula>
    </cfRule>
  </conditionalFormatting>
  <conditionalFormatting sqref="N171">
    <cfRule type="expression" dxfId="95" priority="171" stopIfTrue="1">
      <formula>"&gt;G29"</formula>
    </cfRule>
    <cfRule type="expression" dxfId="94" priority="172" stopIfTrue="1">
      <formula>"&lt;G29"""</formula>
    </cfRule>
  </conditionalFormatting>
  <conditionalFormatting sqref="N171">
    <cfRule type="expression" dxfId="93" priority="169" stopIfTrue="1">
      <formula>"&gt;G29"</formula>
    </cfRule>
    <cfRule type="expression" dxfId="92" priority="170" stopIfTrue="1">
      <formula>"&lt;G29"""</formula>
    </cfRule>
  </conditionalFormatting>
  <conditionalFormatting sqref="N171">
    <cfRule type="expression" dxfId="91" priority="167" stopIfTrue="1">
      <formula>"&gt;G29"</formula>
    </cfRule>
    <cfRule type="expression" dxfId="90" priority="168" stopIfTrue="1">
      <formula>"&lt;G29"""</formula>
    </cfRule>
  </conditionalFormatting>
  <conditionalFormatting sqref="N171">
    <cfRule type="expression" dxfId="89" priority="165" stopIfTrue="1">
      <formula>"&gt;G29"</formula>
    </cfRule>
    <cfRule type="expression" dxfId="88" priority="166" stopIfTrue="1">
      <formula>"&lt;G29"""</formula>
    </cfRule>
  </conditionalFormatting>
  <conditionalFormatting sqref="N171">
    <cfRule type="expression" dxfId="87" priority="163" stopIfTrue="1">
      <formula>"&gt;G29"</formula>
    </cfRule>
    <cfRule type="expression" dxfId="86" priority="164" stopIfTrue="1">
      <formula>"&lt;G29"""</formula>
    </cfRule>
  </conditionalFormatting>
  <conditionalFormatting sqref="N171">
    <cfRule type="expression" dxfId="85" priority="161" stopIfTrue="1">
      <formula>"&gt;G29"</formula>
    </cfRule>
    <cfRule type="expression" dxfId="84" priority="162" stopIfTrue="1">
      <formula>"&lt;G29"""</formula>
    </cfRule>
  </conditionalFormatting>
  <conditionalFormatting sqref="N171">
    <cfRule type="expression" dxfId="83" priority="159" stopIfTrue="1">
      <formula>"&gt;G29"</formula>
    </cfRule>
    <cfRule type="expression" dxfId="82" priority="160" stopIfTrue="1">
      <formula>"&lt;G29"""</formula>
    </cfRule>
  </conditionalFormatting>
  <conditionalFormatting sqref="N171">
    <cfRule type="expression" dxfId="81" priority="157" stopIfTrue="1">
      <formula>"&gt;G29"</formula>
    </cfRule>
    <cfRule type="expression" dxfId="80" priority="158" stopIfTrue="1">
      <formula>"&lt;G29"""</formula>
    </cfRule>
  </conditionalFormatting>
  <conditionalFormatting sqref="N171">
    <cfRule type="expression" dxfId="79" priority="155" stopIfTrue="1">
      <formula>"&gt;G29"</formula>
    </cfRule>
    <cfRule type="expression" dxfId="78" priority="156" stopIfTrue="1">
      <formula>"&lt;G29"""</formula>
    </cfRule>
  </conditionalFormatting>
  <conditionalFormatting sqref="N171">
    <cfRule type="expression" dxfId="77" priority="153" stopIfTrue="1">
      <formula>"&gt;G29"</formula>
    </cfRule>
    <cfRule type="expression" dxfId="76" priority="154" stopIfTrue="1">
      <formula>"&lt;G29"""</formula>
    </cfRule>
  </conditionalFormatting>
  <conditionalFormatting sqref="P171">
    <cfRule type="expression" dxfId="75" priority="151" stopIfTrue="1">
      <formula>"&gt;G29"</formula>
    </cfRule>
    <cfRule type="expression" dxfId="74" priority="152" stopIfTrue="1">
      <formula>"&lt;G29"""</formula>
    </cfRule>
  </conditionalFormatting>
  <conditionalFormatting sqref="P171">
    <cfRule type="expression" dxfId="73" priority="149" stopIfTrue="1">
      <formula>"&gt;G29"</formula>
    </cfRule>
    <cfRule type="expression" dxfId="72" priority="150" stopIfTrue="1">
      <formula>"&lt;G29"""</formula>
    </cfRule>
  </conditionalFormatting>
  <conditionalFormatting sqref="P171">
    <cfRule type="expression" dxfId="71" priority="147" stopIfTrue="1">
      <formula>"&gt;G29"</formula>
    </cfRule>
    <cfRule type="expression" dxfId="70" priority="148" stopIfTrue="1">
      <formula>"&lt;G29"""</formula>
    </cfRule>
  </conditionalFormatting>
  <conditionalFormatting sqref="P171">
    <cfRule type="expression" dxfId="69" priority="145" stopIfTrue="1">
      <formula>"&gt;G29"</formula>
    </cfRule>
    <cfRule type="expression" dxfId="68" priority="146" stopIfTrue="1">
      <formula>"&lt;G29"""</formula>
    </cfRule>
  </conditionalFormatting>
  <conditionalFormatting sqref="P171">
    <cfRule type="expression" dxfId="67" priority="143" stopIfTrue="1">
      <formula>"&gt;G29"</formula>
    </cfRule>
    <cfRule type="expression" dxfId="66" priority="144" stopIfTrue="1">
      <formula>"&lt;G29"""</formula>
    </cfRule>
  </conditionalFormatting>
  <conditionalFormatting sqref="P171">
    <cfRule type="expression" dxfId="65" priority="141" stopIfTrue="1">
      <formula>"&gt;G29"</formula>
    </cfRule>
    <cfRule type="expression" dxfId="64" priority="142" stopIfTrue="1">
      <formula>"&lt;G29"""</formula>
    </cfRule>
  </conditionalFormatting>
  <conditionalFormatting sqref="P171">
    <cfRule type="expression" dxfId="63" priority="139" stopIfTrue="1">
      <formula>"&gt;G29"</formula>
    </cfRule>
    <cfRule type="expression" dxfId="62" priority="140" stopIfTrue="1">
      <formula>"&lt;G29"""</formula>
    </cfRule>
  </conditionalFormatting>
  <conditionalFormatting sqref="P171">
    <cfRule type="expression" dxfId="61" priority="137" stopIfTrue="1">
      <formula>"&gt;G29"</formula>
    </cfRule>
    <cfRule type="expression" dxfId="60" priority="138" stopIfTrue="1">
      <formula>"&lt;G29"""</formula>
    </cfRule>
  </conditionalFormatting>
  <conditionalFormatting sqref="P171">
    <cfRule type="expression" dxfId="59" priority="135" stopIfTrue="1">
      <formula>"&gt;G29"</formula>
    </cfRule>
    <cfRule type="expression" dxfId="58" priority="136" stopIfTrue="1">
      <formula>"&lt;G29"""</formula>
    </cfRule>
  </conditionalFormatting>
  <conditionalFormatting sqref="P171">
    <cfRule type="expression" dxfId="57" priority="133" stopIfTrue="1">
      <formula>"&gt;G29"</formula>
    </cfRule>
    <cfRule type="expression" dxfId="56" priority="134" stopIfTrue="1">
      <formula>"&lt;G29"""</formula>
    </cfRule>
  </conditionalFormatting>
  <conditionalFormatting sqref="P171">
    <cfRule type="expression" dxfId="55" priority="131" stopIfTrue="1">
      <formula>"&gt;G29"</formula>
    </cfRule>
    <cfRule type="expression" dxfId="54" priority="132" stopIfTrue="1">
      <formula>"&lt;G29"""</formula>
    </cfRule>
  </conditionalFormatting>
  <conditionalFormatting sqref="P171">
    <cfRule type="expression" dxfId="53" priority="129" stopIfTrue="1">
      <formula>"&gt;G29"</formula>
    </cfRule>
    <cfRule type="expression" dxfId="52" priority="130" stopIfTrue="1">
      <formula>"&lt;G29"""</formula>
    </cfRule>
  </conditionalFormatting>
  <conditionalFormatting sqref="P171">
    <cfRule type="expression" dxfId="51" priority="127" stopIfTrue="1">
      <formula>"&gt;G29"</formula>
    </cfRule>
    <cfRule type="expression" dxfId="50" priority="128" stopIfTrue="1">
      <formula>"&lt;G29"""</formula>
    </cfRule>
  </conditionalFormatting>
  <conditionalFormatting sqref="P171">
    <cfRule type="expression" dxfId="49" priority="125" stopIfTrue="1">
      <formula>"&gt;G29"</formula>
    </cfRule>
    <cfRule type="expression" dxfId="48" priority="126" stopIfTrue="1">
      <formula>"&lt;G29"""</formula>
    </cfRule>
  </conditionalFormatting>
  <conditionalFormatting sqref="P171">
    <cfRule type="expression" dxfId="47" priority="123" stopIfTrue="1">
      <formula>"&gt;G29"</formula>
    </cfRule>
    <cfRule type="expression" dxfId="46" priority="124" stopIfTrue="1">
      <formula>"&lt;G29"""</formula>
    </cfRule>
  </conditionalFormatting>
  <conditionalFormatting sqref="P171">
    <cfRule type="expression" dxfId="45" priority="121" stopIfTrue="1">
      <formula>"&gt;G29"</formula>
    </cfRule>
    <cfRule type="expression" dxfId="44" priority="122" stopIfTrue="1">
      <formula>"&lt;G29"""</formula>
    </cfRule>
  </conditionalFormatting>
  <conditionalFormatting sqref="P171">
    <cfRule type="expression" dxfId="43" priority="119" stopIfTrue="1">
      <formula>"&gt;G29"</formula>
    </cfRule>
    <cfRule type="expression" dxfId="42" priority="120" stopIfTrue="1">
      <formula>"&lt;G29"""</formula>
    </cfRule>
  </conditionalFormatting>
  <conditionalFormatting sqref="P171">
    <cfRule type="expression" dxfId="41" priority="117" stopIfTrue="1">
      <formula>"&gt;G29"</formula>
    </cfRule>
    <cfRule type="expression" dxfId="40" priority="118" stopIfTrue="1">
      <formula>"&lt;G29"""</formula>
    </cfRule>
  </conditionalFormatting>
  <conditionalFormatting sqref="P171">
    <cfRule type="expression" dxfId="39" priority="115" stopIfTrue="1">
      <formula>"&gt;G29"</formula>
    </cfRule>
    <cfRule type="expression" dxfId="38" priority="116" stopIfTrue="1">
      <formula>"&lt;G29"""</formula>
    </cfRule>
  </conditionalFormatting>
  <conditionalFormatting sqref="H171">
    <cfRule type="expression" dxfId="37" priority="37" stopIfTrue="1">
      <formula>"&gt;G29"</formula>
    </cfRule>
    <cfRule type="expression" dxfId="36" priority="38" stopIfTrue="1">
      <formula>"&lt;G29"""</formula>
    </cfRule>
  </conditionalFormatting>
  <conditionalFormatting sqref="H171">
    <cfRule type="expression" dxfId="35" priority="35" stopIfTrue="1">
      <formula>"&gt;G29"</formula>
    </cfRule>
    <cfRule type="expression" dxfId="34" priority="36" stopIfTrue="1">
      <formula>"&lt;G29"""</formula>
    </cfRule>
  </conditionalFormatting>
  <conditionalFormatting sqref="H171">
    <cfRule type="expression" dxfId="33" priority="33" stopIfTrue="1">
      <formula>"&gt;G29"</formula>
    </cfRule>
    <cfRule type="expression" dxfId="32" priority="34" stopIfTrue="1">
      <formula>"&lt;G29"""</formula>
    </cfRule>
  </conditionalFormatting>
  <conditionalFormatting sqref="H171">
    <cfRule type="expression" dxfId="31" priority="31" stopIfTrue="1">
      <formula>"&gt;G29"</formula>
    </cfRule>
    <cfRule type="expression" dxfId="30" priority="32" stopIfTrue="1">
      <formula>"&lt;G29"""</formula>
    </cfRule>
  </conditionalFormatting>
  <conditionalFormatting sqref="H171">
    <cfRule type="expression" dxfId="29" priority="29" stopIfTrue="1">
      <formula>"&gt;G29"</formula>
    </cfRule>
    <cfRule type="expression" dxfId="28" priority="30" stopIfTrue="1">
      <formula>"&lt;G29"""</formula>
    </cfRule>
  </conditionalFormatting>
  <conditionalFormatting sqref="H171">
    <cfRule type="expression" dxfId="27" priority="27" stopIfTrue="1">
      <formula>"&gt;G29"</formula>
    </cfRule>
    <cfRule type="expression" dxfId="26" priority="28" stopIfTrue="1">
      <formula>"&lt;G29"""</formula>
    </cfRule>
  </conditionalFormatting>
  <conditionalFormatting sqref="H171">
    <cfRule type="expression" dxfId="25" priority="25" stopIfTrue="1">
      <formula>"&gt;G29"</formula>
    </cfRule>
    <cfRule type="expression" dxfId="24" priority="26" stopIfTrue="1">
      <formula>"&lt;G29"""</formula>
    </cfRule>
  </conditionalFormatting>
  <conditionalFormatting sqref="H171">
    <cfRule type="expression" dxfId="23" priority="23" stopIfTrue="1">
      <formula>"&gt;G29"</formula>
    </cfRule>
    <cfRule type="expression" dxfId="22" priority="24" stopIfTrue="1">
      <formula>"&lt;G29"""</formula>
    </cfRule>
  </conditionalFormatting>
  <conditionalFormatting sqref="H171">
    <cfRule type="expression" dxfId="21" priority="21" stopIfTrue="1">
      <formula>"&gt;G29"</formula>
    </cfRule>
    <cfRule type="expression" dxfId="20" priority="22" stopIfTrue="1">
      <formula>"&lt;G29"""</formula>
    </cfRule>
  </conditionalFormatting>
  <conditionalFormatting sqref="H171">
    <cfRule type="expression" dxfId="19" priority="19" stopIfTrue="1">
      <formula>"&gt;G29"</formula>
    </cfRule>
    <cfRule type="expression" dxfId="18" priority="20" stopIfTrue="1">
      <formula>"&lt;G29"""</formula>
    </cfRule>
  </conditionalFormatting>
  <conditionalFormatting sqref="H171">
    <cfRule type="expression" dxfId="17" priority="17" stopIfTrue="1">
      <formula>"&gt;G29"</formula>
    </cfRule>
    <cfRule type="expression" dxfId="16" priority="18" stopIfTrue="1">
      <formula>"&lt;G29"""</formula>
    </cfRule>
  </conditionalFormatting>
  <conditionalFormatting sqref="H171">
    <cfRule type="expression" dxfId="15" priority="15" stopIfTrue="1">
      <formula>"&gt;G29"</formula>
    </cfRule>
    <cfRule type="expression" dxfId="14" priority="16" stopIfTrue="1">
      <formula>"&lt;G29"""</formula>
    </cfRule>
  </conditionalFormatting>
  <conditionalFormatting sqref="H171">
    <cfRule type="expression" dxfId="13" priority="13" stopIfTrue="1">
      <formula>"&gt;G29"</formula>
    </cfRule>
    <cfRule type="expression" dxfId="12" priority="14" stopIfTrue="1">
      <formula>"&lt;G29"""</formula>
    </cfRule>
  </conditionalFormatting>
  <conditionalFormatting sqref="H171">
    <cfRule type="expression" dxfId="11" priority="11" stopIfTrue="1">
      <formula>"&gt;G29"</formula>
    </cfRule>
    <cfRule type="expression" dxfId="10" priority="12" stopIfTrue="1">
      <formula>"&lt;G29"""</formula>
    </cfRule>
  </conditionalFormatting>
  <conditionalFormatting sqref="H171">
    <cfRule type="expression" dxfId="9" priority="9" stopIfTrue="1">
      <formula>"&gt;G29"</formula>
    </cfRule>
    <cfRule type="expression" dxfId="8" priority="10" stopIfTrue="1">
      <formula>"&lt;G29"""</formula>
    </cfRule>
  </conditionalFormatting>
  <conditionalFormatting sqref="H171">
    <cfRule type="expression" dxfId="7" priority="7" stopIfTrue="1">
      <formula>"&gt;G29"</formula>
    </cfRule>
    <cfRule type="expression" dxfId="6" priority="8" stopIfTrue="1">
      <formula>"&lt;G29"""</formula>
    </cfRule>
  </conditionalFormatting>
  <conditionalFormatting sqref="H171">
    <cfRule type="expression" dxfId="5" priority="5" stopIfTrue="1">
      <formula>"&gt;G29"</formula>
    </cfRule>
    <cfRule type="expression" dxfId="4" priority="6" stopIfTrue="1">
      <formula>"&lt;G29"""</formula>
    </cfRule>
  </conditionalFormatting>
  <conditionalFormatting sqref="H171">
    <cfRule type="expression" dxfId="3" priority="3" stopIfTrue="1">
      <formula>"&gt;G29"</formula>
    </cfRule>
    <cfRule type="expression" dxfId="2" priority="4" stopIfTrue="1">
      <formula>"&lt;G29"""</formula>
    </cfRule>
  </conditionalFormatting>
  <conditionalFormatting sqref="H171">
    <cfRule type="expression" dxfId="1" priority="1" stopIfTrue="1">
      <formula>"&gt;G29"</formula>
    </cfRule>
    <cfRule type="expression" dxfId="0" priority="2" stopIfTrue="1">
      <formula>"&lt;G29"""</formula>
    </cfRule>
  </conditionalFormatting>
  <pageMargins left="0.23622047244094491" right="0.23622047244094491" top="0.55118110236220474" bottom="0.35433070866141736" header="0.31496062992125984" footer="0.31496062992125984"/>
  <pageSetup scale="5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30082-7d4a-4e60-a5e8-1d81fd28f255">
      <Terms xmlns="http://schemas.microsoft.com/office/infopath/2007/PartnerControls"/>
    </lcf76f155ced4ddcb4097134ff3c332f>
    <TaxCatchAll xmlns="3273afcf-094b-46eb-b040-d5fc83b36952" xsi:nil="true"/>
    <_Flow_SignoffStatus xmlns="14d30082-7d4a-4e60-a5e8-1d81fd28f25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805C9D22EE7F4CBFE7F0F2050F1ADD" ma:contentTypeVersion="19" ma:contentTypeDescription="Crear nuevo documento." ma:contentTypeScope="" ma:versionID="a0605862c026e7fda5831b6427ca508b">
  <xsd:schema xmlns:xsd="http://www.w3.org/2001/XMLSchema" xmlns:xs="http://www.w3.org/2001/XMLSchema" xmlns:p="http://schemas.microsoft.com/office/2006/metadata/properties" xmlns:ns2="14d30082-7d4a-4e60-a5e8-1d81fd28f255" xmlns:ns3="3273afcf-094b-46eb-b040-d5fc83b36952" targetNamespace="http://schemas.microsoft.com/office/2006/metadata/properties" ma:root="true" ma:fieldsID="c65381d336aac5e7b1adc08c3c3e5d4f" ns2:_="" ns3:_="">
    <xsd:import namespace="14d30082-7d4a-4e60-a5e8-1d81fd28f255"/>
    <xsd:import namespace="3273afcf-094b-46eb-b040-d5fc83b369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30082-7d4a-4e60-a5e8-1d81fd28f2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3afcf-094b-46eb-b040-d5fc83b3695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27a9df-bf52-4597-ac1e-3288399cb512}" ma:internalName="TaxCatchAll" ma:showField="CatchAllData" ma:web="3273afcf-094b-46eb-b040-d5fc83b36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EBFAEA-2CC8-45DC-9F4A-6968CAB34A60}"/>
</file>

<file path=customXml/itemProps2.xml><?xml version="1.0" encoding="utf-8"?>
<ds:datastoreItem xmlns:ds="http://schemas.openxmlformats.org/officeDocument/2006/customXml" ds:itemID="{CE6C98D6-AA45-4596-BE24-FCAFC7AB2E19}"/>
</file>

<file path=customXml/itemProps3.xml><?xml version="1.0" encoding="utf-8"?>
<ds:datastoreItem xmlns:ds="http://schemas.openxmlformats.org/officeDocument/2006/customXml" ds:itemID="{F1A71684-D11C-4B87-9535-B876DDF0A9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Alfredo Peña</dc:creator>
  <cp:keywords/>
  <dc:description/>
  <cp:lastModifiedBy>MARIA CONSTANZA SAADE RIVERA</cp:lastModifiedBy>
  <cp:revision/>
  <dcterms:created xsi:type="dcterms:W3CDTF">2018-10-17T16:18:10Z</dcterms:created>
  <dcterms:modified xsi:type="dcterms:W3CDTF">2023-07-06T00:26:19Z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0x01010027805C9D22EE7F4CBFE7F0F2050F1ADD</vt:lpwstr>
  </property>
  <property fmtid="{D5CDD505-2E9C-101B-9397-08002B2CF9AE}" pid="3" name="MediaServiceImageTags">
    <vt:lpwstr/>
  </property>
</Properties>
</file>